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Dept TechnicalSupport\04_DECLARATION OF PERFORMANCE (DoP)\SMART\"/>
    </mc:Choice>
  </mc:AlternateContent>
  <xr:revisionPtr revIDLastSave="0" documentId="8_{4E32218F-2B14-402E-98F9-B52F3CB0BB32}" xr6:coauthVersionLast="47" xr6:coauthVersionMax="47" xr10:uidLastSave="{00000000-0000-0000-0000-000000000000}"/>
  <bookViews>
    <workbookView xWindow="-120" yWindow="-120" windowWidth="29040" windowHeight="15840" tabRatio="784" firstSheet="7" activeTab="7" xr2:uid="{00000000-000D-0000-FFFF-FFFF00000000}"/>
  </bookViews>
  <sheets>
    <sheet name="DoP chemical anchors_option 7_2" sheetId="7" r:id="rId1"/>
    <sheet name="DoP chemical anchors_option 7" sheetId="3" r:id="rId2"/>
    <sheet name="DoP_Chemical anchors_masonry" sheetId="13" r:id="rId3"/>
    <sheet name="DoP chemical anchors_pure epoxy" sheetId="1" r:id="rId4"/>
    <sheet name="DoP chemical anchors_IRV" sheetId="9" r:id="rId5"/>
    <sheet name="DoP_Wedge anchor option 1" sheetId="11" r:id="rId6"/>
    <sheet name="DoP sleeve anchors" sheetId="6" r:id="rId7"/>
    <sheet name="languages" sheetId="2" r:id="rId8"/>
  </sheets>
  <externalReferences>
    <externalReference r:id="rId9"/>
  </externalReferences>
  <definedNames>
    <definedName name="_xlnm._FilterDatabase" localSheetId="7" hidden="1">languages!$A$1:$F$1</definedName>
    <definedName name="content" localSheetId="0">[1]languages!$1:$1048576</definedName>
    <definedName name="content">languages!$1:$1048576</definedName>
    <definedName name="symbol" localSheetId="0">[1]languages!$A:$A</definedName>
    <definedName name="symbol">languages!$A:$A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1" i="13" l="1"/>
  <c r="C37" i="13"/>
  <c r="C21" i="13"/>
  <c r="C47" i="13"/>
  <c r="C46" i="13"/>
  <c r="C45" i="13"/>
  <c r="C44" i="13"/>
  <c r="C43" i="13"/>
  <c r="C42" i="13"/>
  <c r="C41" i="13"/>
  <c r="C40" i="13"/>
  <c r="C39" i="13"/>
  <c r="B36" i="13"/>
  <c r="C34" i="13" l="1"/>
  <c r="C33" i="13"/>
  <c r="C32" i="13"/>
  <c r="C31" i="13"/>
  <c r="C30" i="13"/>
  <c r="C29" i="13"/>
  <c r="C28" i="13"/>
  <c r="C27" i="13"/>
  <c r="C26" i="13"/>
  <c r="C25" i="13"/>
  <c r="C24" i="13"/>
  <c r="C23" i="13"/>
  <c r="B90" i="13" l="1"/>
  <c r="C92" i="13"/>
  <c r="C93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52" i="13"/>
  <c r="C54" i="13"/>
  <c r="C55" i="13"/>
  <c r="C56" i="13"/>
  <c r="C57" i="13"/>
  <c r="C58" i="13"/>
  <c r="C53" i="13"/>
  <c r="C60" i="13"/>
  <c r="C61" i="13"/>
  <c r="C62" i="13"/>
  <c r="C63" i="13"/>
  <c r="C64" i="13"/>
  <c r="C59" i="13"/>
  <c r="C17" i="13"/>
  <c r="C16" i="13"/>
  <c r="C15" i="13"/>
  <c r="C14" i="13"/>
  <c r="C13" i="13"/>
  <c r="C12" i="13"/>
  <c r="C6" i="13"/>
  <c r="C88" i="13"/>
  <c r="C87" i="13"/>
  <c r="C86" i="13"/>
  <c r="C85" i="13"/>
  <c r="C84" i="13"/>
  <c r="C83" i="13"/>
  <c r="B81" i="13"/>
  <c r="B51" i="13"/>
  <c r="B20" i="13"/>
  <c r="C11" i="13"/>
  <c r="C10" i="13"/>
  <c r="C9" i="13"/>
  <c r="C8" i="13"/>
  <c r="C7" i="13"/>
  <c r="B4" i="13"/>
  <c r="B2" i="13"/>
  <c r="C57" i="11" l="1"/>
  <c r="C52" i="11"/>
  <c r="C67" i="11"/>
  <c r="C167" i="11" l="1"/>
  <c r="C166" i="11"/>
  <c r="C165" i="11"/>
  <c r="B163" i="11"/>
  <c r="C161" i="11"/>
  <c r="B158" i="11"/>
  <c r="C156" i="11"/>
  <c r="C155" i="11"/>
  <c r="B153" i="11"/>
  <c r="C151" i="11"/>
  <c r="C150" i="11"/>
  <c r="B148" i="11"/>
  <c r="C146" i="11"/>
  <c r="C145" i="11"/>
  <c r="B143" i="11"/>
  <c r="C141" i="11"/>
  <c r="C140" i="11"/>
  <c r="C139" i="11"/>
  <c r="B137" i="11"/>
  <c r="C134" i="11"/>
  <c r="C133" i="11"/>
  <c r="C132" i="11"/>
  <c r="B130" i="11"/>
  <c r="C128" i="11"/>
  <c r="C127" i="11"/>
  <c r="C126" i="11"/>
  <c r="C125" i="11"/>
  <c r="C124" i="11"/>
  <c r="C123" i="11"/>
  <c r="C122" i="11"/>
  <c r="C121" i="11"/>
  <c r="C120" i="11"/>
  <c r="C119" i="11"/>
  <c r="B117" i="11"/>
  <c r="C115" i="11"/>
  <c r="C114" i="11"/>
  <c r="B112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B97" i="11"/>
  <c r="B95" i="11"/>
  <c r="C91" i="11"/>
  <c r="C90" i="11"/>
  <c r="B88" i="11"/>
  <c r="C86" i="11"/>
  <c r="C85" i="11"/>
  <c r="C84" i="11"/>
  <c r="C83" i="11"/>
  <c r="C82" i="11"/>
  <c r="C81" i="11"/>
  <c r="C79" i="11"/>
  <c r="B77" i="11"/>
  <c r="C74" i="11"/>
  <c r="C73" i="11"/>
  <c r="C72" i="11"/>
  <c r="B70" i="11"/>
  <c r="C68" i="11"/>
  <c r="B65" i="11"/>
  <c r="C63" i="11"/>
  <c r="C62" i="11"/>
  <c r="B60" i="11"/>
  <c r="C58" i="11"/>
  <c r="B55" i="11"/>
  <c r="C53" i="11"/>
  <c r="B50" i="11"/>
  <c r="C46" i="11"/>
  <c r="C45" i="11"/>
  <c r="C44" i="11"/>
  <c r="C43" i="11"/>
  <c r="C42" i="11"/>
  <c r="B40" i="11"/>
  <c r="C38" i="11"/>
  <c r="C37" i="11"/>
  <c r="C36" i="11"/>
  <c r="B34" i="11"/>
  <c r="C32" i="11"/>
  <c r="C31" i="11"/>
  <c r="C30" i="11"/>
  <c r="C29" i="11"/>
  <c r="C28" i="11"/>
  <c r="C27" i="11"/>
  <c r="C26" i="11"/>
  <c r="C25" i="11"/>
  <c r="C24" i="11"/>
  <c r="B22" i="11"/>
  <c r="C20" i="11"/>
  <c r="C19" i="11"/>
  <c r="B17" i="11"/>
  <c r="C14" i="11"/>
  <c r="C13" i="11"/>
  <c r="C12" i="11"/>
  <c r="C11" i="11"/>
  <c r="C10" i="11"/>
  <c r="C9" i="11"/>
  <c r="C8" i="11"/>
  <c r="C7" i="11"/>
  <c r="C6" i="11"/>
  <c r="B4" i="11"/>
  <c r="B2" i="11"/>
  <c r="C187" i="9" l="1"/>
  <c r="C191" i="9"/>
  <c r="C190" i="9"/>
  <c r="C189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B139" i="9"/>
  <c r="C137" i="9"/>
  <c r="C136" i="9"/>
  <c r="C135" i="9"/>
  <c r="C134" i="9"/>
  <c r="C133" i="9"/>
  <c r="C132" i="9"/>
  <c r="C130" i="9"/>
  <c r="B128" i="9"/>
  <c r="B158" i="9"/>
  <c r="C59" i="9"/>
  <c r="C58" i="9"/>
  <c r="C57" i="9"/>
  <c r="C53" i="9"/>
  <c r="C54" i="9"/>
  <c r="C52" i="9"/>
  <c r="C44" i="9"/>
  <c r="C42" i="9"/>
  <c r="C43" i="9"/>
  <c r="C41" i="9"/>
  <c r="C45" i="9"/>
  <c r="C230" i="9"/>
  <c r="C229" i="9"/>
  <c r="C228" i="9"/>
  <c r="B226" i="9"/>
  <c r="C224" i="9"/>
  <c r="B221" i="9"/>
  <c r="C219" i="9"/>
  <c r="C218" i="9"/>
  <c r="B216" i="9"/>
  <c r="C214" i="9"/>
  <c r="C213" i="9"/>
  <c r="B211" i="9"/>
  <c r="C209" i="9"/>
  <c r="C208" i="9"/>
  <c r="B206" i="9"/>
  <c r="C204" i="9"/>
  <c r="C203" i="9"/>
  <c r="C202" i="9"/>
  <c r="B200" i="9"/>
  <c r="C197" i="9"/>
  <c r="C196" i="9"/>
  <c r="C195" i="9"/>
  <c r="B193" i="9"/>
  <c r="C188" i="9"/>
  <c r="C186" i="9"/>
  <c r="C185" i="9"/>
  <c r="C183" i="9"/>
  <c r="C184" i="9"/>
  <c r="C182" i="9"/>
  <c r="B180" i="9"/>
  <c r="C178" i="9"/>
  <c r="C177" i="9"/>
  <c r="B175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B160" i="9"/>
  <c r="C125" i="9"/>
  <c r="C124" i="9"/>
  <c r="C123" i="9"/>
  <c r="B121" i="9"/>
  <c r="C119" i="9"/>
  <c r="B116" i="9"/>
  <c r="C114" i="9"/>
  <c r="C113" i="9"/>
  <c r="B111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B94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B77" i="9"/>
  <c r="C73" i="9"/>
  <c r="C72" i="9"/>
  <c r="C71" i="9"/>
  <c r="C70" i="9"/>
  <c r="C69" i="9"/>
  <c r="B67" i="9"/>
  <c r="C65" i="9"/>
  <c r="C64" i="9"/>
  <c r="C63" i="9"/>
  <c r="B61" i="9"/>
  <c r="C56" i="9"/>
  <c r="C51" i="9"/>
  <c r="C55" i="9"/>
  <c r="C50" i="9"/>
  <c r="C49" i="9"/>
  <c r="C48" i="9"/>
  <c r="C47" i="9"/>
  <c r="C46" i="9"/>
  <c r="C40" i="9"/>
  <c r="B38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B21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B4" i="9"/>
  <c r="B2" i="9"/>
  <c r="C70" i="1"/>
  <c r="B34" i="6" l="1"/>
  <c r="C218" i="7" l="1"/>
  <c r="C217" i="7"/>
  <c r="C216" i="7"/>
  <c r="B214" i="7"/>
  <c r="C212" i="7"/>
  <c r="B209" i="7"/>
  <c r="C207" i="7"/>
  <c r="C206" i="7"/>
  <c r="B204" i="7"/>
  <c r="C202" i="7"/>
  <c r="C201" i="7"/>
  <c r="B199" i="7"/>
  <c r="C197" i="7"/>
  <c r="C196" i="7"/>
  <c r="B194" i="7"/>
  <c r="C192" i="7"/>
  <c r="C191" i="7"/>
  <c r="C190" i="7"/>
  <c r="C189" i="7"/>
  <c r="C188" i="7"/>
  <c r="C187" i="7"/>
  <c r="B185" i="7"/>
  <c r="C182" i="7"/>
  <c r="C181" i="7"/>
  <c r="C180" i="7"/>
  <c r="B178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B151" i="7"/>
  <c r="C149" i="7"/>
  <c r="C148" i="7"/>
  <c r="B146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B131" i="7"/>
  <c r="B129" i="7"/>
  <c r="C126" i="7"/>
  <c r="C125" i="7"/>
  <c r="C124" i="7"/>
  <c r="B122" i="7"/>
  <c r="C120" i="7"/>
  <c r="B117" i="7"/>
  <c r="C115" i="7"/>
  <c r="C114" i="7"/>
  <c r="B112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B95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B78" i="7"/>
  <c r="C74" i="7"/>
  <c r="C73" i="7"/>
  <c r="C72" i="7"/>
  <c r="C71" i="7"/>
  <c r="C70" i="7"/>
  <c r="C69" i="7"/>
  <c r="B67" i="7"/>
  <c r="C65" i="7"/>
  <c r="C64" i="7"/>
  <c r="C63" i="7"/>
  <c r="B61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B38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B21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B4" i="7"/>
  <c r="B2" i="7"/>
  <c r="C60" i="6" l="1"/>
  <c r="C54" i="6"/>
  <c r="C43" i="6"/>
  <c r="C66" i="6"/>
  <c r="C65" i="6"/>
  <c r="C64" i="6"/>
  <c r="B62" i="6"/>
  <c r="C59" i="6"/>
  <c r="C58" i="6"/>
  <c r="B56" i="6"/>
  <c r="C53" i="6"/>
  <c r="B51" i="6"/>
  <c r="C49" i="6"/>
  <c r="C48" i="6"/>
  <c r="B46" i="6"/>
  <c r="C44" i="6"/>
  <c r="C42" i="6"/>
  <c r="B40" i="6"/>
  <c r="C38" i="6"/>
  <c r="C37" i="6"/>
  <c r="C36" i="6"/>
  <c r="F26" i="6" l="1"/>
  <c r="F27" i="6" s="1"/>
  <c r="G26" i="6"/>
  <c r="G27" i="6" s="1"/>
  <c r="H26" i="6"/>
  <c r="H27" i="6" s="1"/>
  <c r="E26" i="6"/>
  <c r="E27" i="6" s="1"/>
  <c r="C32" i="6"/>
  <c r="C31" i="6"/>
  <c r="B29" i="6"/>
  <c r="C27" i="6"/>
  <c r="C26" i="6"/>
  <c r="C25" i="6"/>
  <c r="C24" i="6"/>
  <c r="C23" i="6"/>
  <c r="C22" i="6"/>
  <c r="C21" i="6"/>
  <c r="B19" i="6"/>
  <c r="C17" i="6"/>
  <c r="C16" i="6"/>
  <c r="B14" i="6"/>
  <c r="C12" i="6"/>
  <c r="C11" i="6"/>
  <c r="C10" i="6"/>
  <c r="C9" i="6"/>
  <c r="C8" i="6"/>
  <c r="C7" i="6"/>
  <c r="C6" i="6"/>
  <c r="C5" i="6"/>
  <c r="B3" i="6"/>
  <c r="B1" i="6"/>
  <c r="C80" i="1" l="1"/>
  <c r="C81" i="1"/>
  <c r="C8" i="3" l="1"/>
  <c r="C8" i="1"/>
  <c r="C113" i="3"/>
  <c r="C112" i="3"/>
  <c r="C111" i="3"/>
  <c r="B109" i="3"/>
  <c r="C107" i="3"/>
  <c r="B104" i="3"/>
  <c r="C102" i="3"/>
  <c r="C101" i="3"/>
  <c r="B99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B82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B65" i="3"/>
  <c r="C61" i="3"/>
  <c r="C60" i="3"/>
  <c r="C59" i="3"/>
  <c r="B57" i="3"/>
  <c r="C55" i="3"/>
  <c r="C54" i="3"/>
  <c r="C53" i="3"/>
  <c r="B51" i="3"/>
  <c r="C49" i="3"/>
  <c r="C48" i="3"/>
  <c r="C47" i="3"/>
  <c r="C46" i="3"/>
  <c r="C45" i="3"/>
  <c r="C44" i="3"/>
  <c r="C43" i="3"/>
  <c r="C42" i="3"/>
  <c r="C41" i="3"/>
  <c r="C40" i="3"/>
  <c r="B38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B21" i="3"/>
  <c r="C18" i="3"/>
  <c r="C17" i="3"/>
  <c r="C16" i="3"/>
  <c r="C15" i="3"/>
  <c r="C14" i="3"/>
  <c r="C13" i="3"/>
  <c r="C12" i="3"/>
  <c r="C11" i="3"/>
  <c r="C10" i="3"/>
  <c r="C9" i="3"/>
  <c r="C7" i="3"/>
  <c r="C6" i="3"/>
  <c r="B4" i="3"/>
  <c r="B2" i="3"/>
  <c r="C192" i="1"/>
  <c r="C191" i="1"/>
  <c r="C190" i="1"/>
  <c r="C189" i="1"/>
  <c r="C188" i="1"/>
  <c r="C187" i="1"/>
  <c r="B185" i="1"/>
  <c r="C218" i="1" l="1"/>
  <c r="C217" i="1"/>
  <c r="C216" i="1"/>
  <c r="B214" i="1"/>
  <c r="C126" i="1"/>
  <c r="C125" i="1"/>
  <c r="C124" i="1"/>
  <c r="B122" i="1"/>
  <c r="C74" i="1"/>
  <c r="C73" i="1"/>
  <c r="C72" i="1"/>
  <c r="C65" i="1"/>
  <c r="C64" i="1"/>
  <c r="C63" i="1"/>
  <c r="B61" i="1"/>
  <c r="C201" i="1"/>
  <c r="C196" i="1"/>
  <c r="C212" i="1"/>
  <c r="B209" i="1"/>
  <c r="C207" i="1"/>
  <c r="C206" i="1"/>
  <c r="B204" i="1"/>
  <c r="C202" i="1"/>
  <c r="B199" i="1"/>
  <c r="C197" i="1"/>
  <c r="B194" i="1"/>
  <c r="C180" i="1"/>
  <c r="C181" i="1"/>
  <c r="C182" i="1"/>
  <c r="B178" i="1"/>
  <c r="C169" i="1"/>
  <c r="C167" i="1"/>
  <c r="C170" i="1"/>
  <c r="C158" i="1"/>
  <c r="C157" i="1"/>
  <c r="C176" i="1"/>
  <c r="C175" i="1"/>
  <c r="C174" i="1"/>
  <c r="C173" i="1"/>
  <c r="C172" i="1"/>
  <c r="C171" i="1"/>
  <c r="C168" i="1"/>
  <c r="C166" i="1"/>
  <c r="C165" i="1"/>
  <c r="C164" i="1"/>
  <c r="C163" i="1"/>
  <c r="C162" i="1"/>
  <c r="C161" i="1"/>
  <c r="C160" i="1"/>
  <c r="C159" i="1"/>
  <c r="C156" i="1"/>
  <c r="C155" i="1"/>
  <c r="C154" i="1"/>
  <c r="C153" i="1"/>
  <c r="B151" i="1"/>
  <c r="C148" i="1"/>
  <c r="C149" i="1"/>
  <c r="B146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B131" i="1"/>
  <c r="B129" i="1"/>
  <c r="B2" i="1"/>
  <c r="C120" i="1"/>
  <c r="B117" i="1"/>
  <c r="C114" i="1"/>
  <c r="C115" i="1"/>
  <c r="B112" i="1"/>
  <c r="B95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71" i="1"/>
  <c r="C69" i="1"/>
  <c r="B67" i="1"/>
  <c r="B78" i="1"/>
  <c r="C93" i="1"/>
  <c r="C92" i="1"/>
  <c r="C91" i="1"/>
  <c r="C90" i="1"/>
  <c r="C89" i="1"/>
  <c r="C88" i="1"/>
  <c r="C87" i="1"/>
  <c r="C86" i="1"/>
  <c r="C85" i="1"/>
  <c r="C84" i="1"/>
  <c r="C83" i="1"/>
  <c r="C82" i="1"/>
  <c r="C50" i="1"/>
  <c r="C40" i="1"/>
  <c r="C51" i="1"/>
  <c r="C41" i="1"/>
  <c r="B38" i="1"/>
  <c r="B21" i="1"/>
  <c r="B4" i="1"/>
  <c r="C59" i="1"/>
  <c r="C58" i="1"/>
  <c r="C57" i="1"/>
  <c r="C56" i="1"/>
  <c r="C55" i="1"/>
  <c r="C54" i="1"/>
  <c r="C53" i="1"/>
  <c r="C52" i="1"/>
  <c r="C49" i="1"/>
  <c r="C48" i="1"/>
  <c r="C47" i="1"/>
  <c r="C46" i="1"/>
  <c r="C45" i="1"/>
  <c r="C44" i="1"/>
  <c r="C43" i="1"/>
  <c r="C42" i="1"/>
  <c r="C36" i="1"/>
  <c r="C35" i="1"/>
  <c r="C33" i="1"/>
  <c r="C31" i="1"/>
  <c r="C34" i="1"/>
  <c r="C32" i="1"/>
  <c r="C30" i="1"/>
  <c r="C28" i="1"/>
  <c r="C26" i="1"/>
  <c r="C24" i="1"/>
  <c r="C29" i="1"/>
  <c r="C27" i="1"/>
  <c r="C25" i="1"/>
  <c r="C23" i="1"/>
  <c r="C7" i="1"/>
  <c r="C9" i="1"/>
  <c r="C10" i="1"/>
  <c r="C11" i="1"/>
  <c r="C12" i="1"/>
  <c r="C13" i="1"/>
  <c r="C14" i="1"/>
  <c r="C15" i="1"/>
  <c r="C16" i="1"/>
  <c r="C17" i="1"/>
  <c r="C18" i="1"/>
  <c r="C6" i="1"/>
</calcChain>
</file>

<file path=xl/sharedStrings.xml><?xml version="1.0" encoding="utf-8"?>
<sst xmlns="http://schemas.openxmlformats.org/spreadsheetml/2006/main" count="3318" uniqueCount="872">
  <si>
    <t>d0</t>
  </si>
  <si>
    <t>Tinst</t>
  </si>
  <si>
    <t>M8</t>
  </si>
  <si>
    <t>M10</t>
  </si>
  <si>
    <t>M12</t>
  </si>
  <si>
    <t>M16</t>
  </si>
  <si>
    <t>M20</t>
  </si>
  <si>
    <t>M24</t>
  </si>
  <si>
    <t>M27</t>
  </si>
  <si>
    <t>M30</t>
  </si>
  <si>
    <t>symbol</t>
  </si>
  <si>
    <t>English</t>
  </si>
  <si>
    <t>Nederlands</t>
  </si>
  <si>
    <t>Français</t>
  </si>
  <si>
    <t xml:space="preserve">Installation parameters </t>
  </si>
  <si>
    <t>Installatieparameters</t>
  </si>
  <si>
    <t>Nominal diameter of drill bit</t>
  </si>
  <si>
    <t>Nominale boordiameter</t>
  </si>
  <si>
    <t>dcut</t>
  </si>
  <si>
    <t>Cutting diameter of drill bit</t>
  </si>
  <si>
    <t>ds</t>
  </si>
  <si>
    <t>Thread diameter</t>
  </si>
  <si>
    <t>Diameter draad</t>
  </si>
  <si>
    <t>df</t>
  </si>
  <si>
    <t>Fixture clearance hole diameter</t>
  </si>
  <si>
    <t>Diameter doorvoergat ankerplaat</t>
  </si>
  <si>
    <t>Diamètre du trou de passage</t>
  </si>
  <si>
    <t>tfix</t>
  </si>
  <si>
    <t>Fixture thickness</t>
  </si>
  <si>
    <t>Dikte aanbouwdeel</t>
  </si>
  <si>
    <t>Epaisseur de la pièce à fixer</t>
  </si>
  <si>
    <t>Installation torque</t>
  </si>
  <si>
    <t>Aandraaimoment</t>
  </si>
  <si>
    <t>Couple de serrage</t>
  </si>
  <si>
    <t>hnom</t>
  </si>
  <si>
    <t>Nominal embedment depth</t>
  </si>
  <si>
    <t>Nominale plaatsingsdiepte</t>
  </si>
  <si>
    <t>Profondeur d'ancrage nominale</t>
  </si>
  <si>
    <t>hef</t>
  </si>
  <si>
    <t>Effective embedment depth</t>
  </si>
  <si>
    <t>Effectieve plaatsingsdiepte</t>
  </si>
  <si>
    <t>Profondeur d’ancrage effective</t>
  </si>
  <si>
    <t>h1</t>
  </si>
  <si>
    <t>Depth of drilled hole</t>
  </si>
  <si>
    <t>Boorgatdiepte</t>
  </si>
  <si>
    <t>hmin</t>
  </si>
  <si>
    <t>Min. thickness of concrete member</t>
  </si>
  <si>
    <t>Minimum betondikte</t>
  </si>
  <si>
    <t>smin</t>
  </si>
  <si>
    <t>Minimum spacing</t>
  </si>
  <si>
    <t>Minimum tussenruimte</t>
  </si>
  <si>
    <t>cmin</t>
  </si>
  <si>
    <t>Minimum edge distance</t>
  </si>
  <si>
    <t>Minimum randafstand</t>
  </si>
  <si>
    <t>Tension load: steel failure</t>
  </si>
  <si>
    <t>Trekbelasting: staalbreuk</t>
  </si>
  <si>
    <t>NRk,s</t>
  </si>
  <si>
    <t>Steel characteristic resistance</t>
  </si>
  <si>
    <t>Karakteristieke treksterkte staal</t>
  </si>
  <si>
    <t>Steel grade</t>
  </si>
  <si>
    <t xml:space="preserve">Staal klasse </t>
  </si>
  <si>
    <t>γMs</t>
  </si>
  <si>
    <t>Partiële veiligheidsfactor</t>
  </si>
  <si>
    <t>In absence of other national regulations</t>
  </si>
  <si>
    <t>In afwezigheid van nationale richtlijnen</t>
  </si>
  <si>
    <t>Tension load: pull out failure</t>
  </si>
  <si>
    <t>Trekbelasting: uittrekken van het anker</t>
  </si>
  <si>
    <t>NRk,p,cr</t>
  </si>
  <si>
    <t>Characteristic resistance in CRACKED concrete C20/25</t>
  </si>
  <si>
    <t>Karakteristieke weerstand in GESCHEURD beton C20/25</t>
  </si>
  <si>
    <t>NRk,p,ucr</t>
  </si>
  <si>
    <t>Characteristic resistance in NON-CRACKED concrete C20/25</t>
  </si>
  <si>
    <t>Karakteristieke weerstand in ONGESCHEURD beton C20/25</t>
  </si>
  <si>
    <t>γMp</t>
  </si>
  <si>
    <t>Partial safety factor</t>
  </si>
  <si>
    <t>ΨC</t>
  </si>
  <si>
    <t>Increasing factor</t>
  </si>
  <si>
    <t>Verhogingsfactor voor beton</t>
  </si>
  <si>
    <t>ƮRk,cr</t>
  </si>
  <si>
    <t>Karakteristieke hechtsterkte in GESCHEURD beton C20/25</t>
  </si>
  <si>
    <t>ƮRk,ucr</t>
  </si>
  <si>
    <t>Karakteristieke hechtsterkte in ONGESCHEURD beton C20/25</t>
  </si>
  <si>
    <t>Temperature range</t>
  </si>
  <si>
    <t>Temperatuurbereik</t>
  </si>
  <si>
    <t>Dry and wet concrete</t>
  </si>
  <si>
    <t>Droge en natte beton</t>
  </si>
  <si>
    <t>Flooded holes</t>
  </si>
  <si>
    <t>Watergevuld boorgat</t>
  </si>
  <si>
    <t>Tension load: concrete cone failure</t>
  </si>
  <si>
    <t>Trekbelasting: betonkegelbreuk</t>
  </si>
  <si>
    <t>Effective anchorage depth</t>
  </si>
  <si>
    <t>Effectieve verankeringsdiepte</t>
  </si>
  <si>
    <t>scr,N</t>
  </si>
  <si>
    <t>Critical spacing</t>
  </si>
  <si>
    <t>ccr,N</t>
  </si>
  <si>
    <t>Critical edge distance</t>
  </si>
  <si>
    <t>Randafstand</t>
  </si>
  <si>
    <t>γMc</t>
  </si>
  <si>
    <t>scr,sp</t>
  </si>
  <si>
    <t>ccr,sp</t>
  </si>
  <si>
    <t>The installation safety factor of γ2 = 1,2 is included</t>
  </si>
  <si>
    <t>Partiële veiligheidsfactor γ2 = 1,2 is inbegrepen</t>
  </si>
  <si>
    <t xml:space="preserve">Tension load: displacements </t>
  </si>
  <si>
    <t>Trekbelasting: verplaatsing</t>
  </si>
  <si>
    <t>Trekbelasting in GESCHEURD beton</t>
  </si>
  <si>
    <t>Trekbelasting in ONGESCHEURD beton</t>
  </si>
  <si>
    <t>δN0</t>
  </si>
  <si>
    <t>Displacements under short term</t>
  </si>
  <si>
    <t>Verplaatsing op korte termijn</t>
  </si>
  <si>
    <t>δN∞</t>
  </si>
  <si>
    <t>Displacements under long term</t>
  </si>
  <si>
    <t>Verplaatsing op lange termijn</t>
  </si>
  <si>
    <t>Shear load: steel failure without lever arm</t>
  </si>
  <si>
    <t>Afschuifbelasting: staalbreuk zonder hefboomarm</t>
  </si>
  <si>
    <t>VRk,s</t>
  </si>
  <si>
    <t>Characteristic resistance</t>
  </si>
  <si>
    <t>Karakteristieke weerstand</t>
  </si>
  <si>
    <t>Shear load: steel failure with lever arm</t>
  </si>
  <si>
    <t>Afschuifbelasting: staalbreuk met hefboomarm</t>
  </si>
  <si>
    <t>M0Rk,s</t>
  </si>
  <si>
    <t>Bending moment</t>
  </si>
  <si>
    <t>Buigmoment</t>
  </si>
  <si>
    <t>Moment de flexion</t>
  </si>
  <si>
    <t>Shear load: concrete pryout failure</t>
  </si>
  <si>
    <t>Afschuifbelasting: betonuitbreken</t>
  </si>
  <si>
    <t>k</t>
  </si>
  <si>
    <t>K factor</t>
  </si>
  <si>
    <t xml:space="preserve">Vergelijkingscoëfficiënt (5.6) van de ETAG, bijlage C, § 5.2.3.3 </t>
  </si>
  <si>
    <t>γMpr</t>
  </si>
  <si>
    <t>Shear load: concrete edge failure</t>
  </si>
  <si>
    <t>Afschuifbelasting: betonrandbreuk</t>
  </si>
  <si>
    <t>lf</t>
  </si>
  <si>
    <t>Effective anchorage length under shear loads</t>
  </si>
  <si>
    <t>Effectieve ankerlengte in de afschuifbelasting</t>
  </si>
  <si>
    <t>dnom</t>
  </si>
  <si>
    <t>Outside anchor diameter</t>
  </si>
  <si>
    <t>Ankerdiameter</t>
  </si>
  <si>
    <t>Shear load: displacements</t>
  </si>
  <si>
    <t>Afschuifbelasting: verplaatsing</t>
  </si>
  <si>
    <t>V</t>
  </si>
  <si>
    <t>Service shear load</t>
  </si>
  <si>
    <t>δV0</t>
  </si>
  <si>
    <t>δV∞</t>
  </si>
  <si>
    <t xml:space="preserve">Characteristic tension resistance in cracked and non-cracked concrete C20/25 to C50/60 under fire exposure </t>
  </si>
  <si>
    <t>Karakteristieke trekweerstand bij blootstelling aan vuur voor gescheurd en niet-gescheurd beton C20/25 tot C50/60 bij.</t>
  </si>
  <si>
    <t>Fire resistance duration</t>
  </si>
  <si>
    <t>Duurtijd vuurweerstand</t>
  </si>
  <si>
    <t>Steel failure</t>
  </si>
  <si>
    <t>Staalbreuk</t>
  </si>
  <si>
    <t xml:space="preserve">Characteristic resistance </t>
  </si>
  <si>
    <t>Pull-out failure</t>
  </si>
  <si>
    <t>Trekbelasting</t>
  </si>
  <si>
    <t xml:space="preserve">NRk,p,fi  </t>
  </si>
  <si>
    <t>Concrete cone failure</t>
  </si>
  <si>
    <t>Betonkegelbreuk</t>
  </si>
  <si>
    <t xml:space="preserve">N0Rk,p,fi  </t>
  </si>
  <si>
    <t xml:space="preserve">scr,N  </t>
  </si>
  <si>
    <t>Kritieke asafstand</t>
  </si>
  <si>
    <t>Smin</t>
  </si>
  <si>
    <t>Spacing</t>
  </si>
  <si>
    <t xml:space="preserve">ccr,N </t>
  </si>
  <si>
    <t>Cmin</t>
  </si>
  <si>
    <t>Edge distance</t>
  </si>
  <si>
    <t>Fire attack from one side</t>
  </si>
  <si>
    <t>Brandaanval van één zijde</t>
  </si>
  <si>
    <t>Fire attack from more than one side</t>
  </si>
  <si>
    <t>Brandaanval van meer dan één zijde</t>
  </si>
  <si>
    <t>In absence of other national regulations the partial safety factor for resistance under fire exposure γM,fi = 1,0 is recommended.</t>
  </si>
  <si>
    <t>Bij ontbreken van nationale regelgeving wordt als partiële veiligheidsfactor bij blootstelling aan vuur γM,fi = 1,0 aanbevolen.</t>
  </si>
  <si>
    <t>Characteristic shear resistance in cracked and non-cracked concrete C20/25 to C50/60 under fire exposure</t>
  </si>
  <si>
    <t>Karakteristieke afschuifweerstand bij blootstelling aan vuur voor gescheurd en niet-gescheurd beton C20/25 tot C50/60 bij.</t>
  </si>
  <si>
    <t>Steel failure without lever arm</t>
  </si>
  <si>
    <t>Staalbreuk zonder hefboomarm</t>
  </si>
  <si>
    <t>Steel failure with lever arm</t>
  </si>
  <si>
    <t>Staalbreuk met hefboomarm</t>
  </si>
  <si>
    <t xml:space="preserve">M0Rk,s,fi  </t>
  </si>
  <si>
    <t>Concrete pryout failure</t>
  </si>
  <si>
    <t>Betonuitbreken</t>
  </si>
  <si>
    <t xml:space="preserve">K factor </t>
  </si>
  <si>
    <t>K-factor</t>
  </si>
  <si>
    <t>Concrete edge failure</t>
  </si>
  <si>
    <t>Betonrandbreuk</t>
  </si>
  <si>
    <t>The initial value V0Rk,c,fi of the characteristic resistance in concrete C20/25 to C50/60 under fire exposure may be determined by:
V0Rk,c,fi = 0,25 x V0Rk,c (≤ R90)  V0Rk,c,fi = 0,20 x V0Rk,c (R120) With V0Rk,c initial value of the characteristic resistance in cracked concrete C20/25 under normal temperature.</t>
  </si>
  <si>
    <t>De initiële waarde V0Rk,c,fi van de karakteristieke weerstand in beton C20/25 tot C50/60 bij blootstelling aan vuur kan vastgesteld worden door: 
V0Rk,c,fi = 0,25 x V0Rk,c (≤ R90)  V0Rk,c,fi = 0,20 x V0Rk,c (R120) met V0Rk,c als initiële waarde van de karakteristieke weerstand in gescheurd beton C20/25 bij normale temperaturen.</t>
  </si>
  <si>
    <t>h0</t>
  </si>
  <si>
    <t>[mm]</t>
  </si>
  <si>
    <t>[Nm]</t>
  </si>
  <si>
    <t>[-]</t>
  </si>
  <si>
    <t xml:space="preserve">γMc </t>
  </si>
  <si>
    <t>ƮRk</t>
  </si>
  <si>
    <t>Karakteristieke hechtsterkte</t>
  </si>
  <si>
    <t>Characteristic bond resistance</t>
  </si>
  <si>
    <t>Characteristic bond resistance in CRACKED concrete C20/25</t>
  </si>
  <si>
    <t>Characteristic bond resistance in UNCRACKED concrete C20/25</t>
  </si>
  <si>
    <t>[N/mm²]</t>
  </si>
  <si>
    <t>Temp</t>
  </si>
  <si>
    <t>γMsp</t>
  </si>
  <si>
    <t>Tension load: splitting failure</t>
  </si>
  <si>
    <t>Trekbelasting: betonsplijten</t>
  </si>
  <si>
    <t>hef,min</t>
  </si>
  <si>
    <t>hef,max</t>
  </si>
  <si>
    <t>Minimal effective embedment depth</t>
  </si>
  <si>
    <t>Maximal effective embedment depth</t>
  </si>
  <si>
    <t>Minimale effectieve plaatsingsdiepte</t>
  </si>
  <si>
    <t>Maximale effectieve plaatsingsdiepte</t>
  </si>
  <si>
    <t>Vrk,s</t>
  </si>
  <si>
    <t>EN</t>
  </si>
  <si>
    <t>Deutsch</t>
  </si>
  <si>
    <t>cat1</t>
  </si>
  <si>
    <t>cat1b</t>
  </si>
  <si>
    <t>cat2</t>
  </si>
  <si>
    <t>Dry and wet concrete / flooded holes</t>
  </si>
  <si>
    <t>Droge en natte beton / watergevulde boorgaten</t>
  </si>
  <si>
    <t>install</t>
  </si>
  <si>
    <t>Tens_steel</t>
  </si>
  <si>
    <t>Tens_pullout</t>
  </si>
  <si>
    <t>Tens_comb</t>
  </si>
  <si>
    <t>Tens_cc</t>
  </si>
  <si>
    <t>Tens_split</t>
  </si>
  <si>
    <t>Tens_displ</t>
  </si>
  <si>
    <t>Shear_steel</t>
  </si>
  <si>
    <t>Shear_lever</t>
  </si>
  <si>
    <t>Shear_pryout</t>
  </si>
  <si>
    <t>Shear_edge</t>
  </si>
  <si>
    <t>Shear_displ</t>
  </si>
  <si>
    <t>Fire_steel</t>
  </si>
  <si>
    <t>Fire_R</t>
  </si>
  <si>
    <t>Fire_pullout</t>
  </si>
  <si>
    <t>Fire_cc</t>
  </si>
  <si>
    <t>Fire_one</t>
  </si>
  <si>
    <t>Fire_more</t>
  </si>
  <si>
    <t>Fire_note</t>
  </si>
  <si>
    <t>Fire_Tens</t>
  </si>
  <si>
    <t>Fire_Shear</t>
  </si>
  <si>
    <t>Fire_wolever</t>
  </si>
  <si>
    <t>Fire_lever</t>
  </si>
  <si>
    <t>Fire_pryout</t>
  </si>
  <si>
    <t>Fire_edge</t>
  </si>
  <si>
    <t>Fire_note2</t>
  </si>
  <si>
    <t>Fire_note3</t>
  </si>
  <si>
    <t>tens_steel</t>
  </si>
  <si>
    <t>tens_comb</t>
  </si>
  <si>
    <t>shear_lever</t>
  </si>
  <si>
    <t>shear_pryout</t>
  </si>
  <si>
    <t>shear_edge</t>
  </si>
  <si>
    <t>See section 5.2.3.4 of Technical Report TR 029 for the Design of Bonded Anchors</t>
  </si>
  <si>
    <t>rod</t>
  </si>
  <si>
    <t>rebar</t>
  </si>
  <si>
    <t>Threaded rod</t>
  </si>
  <si>
    <t>Rebar</t>
  </si>
  <si>
    <t>Draadstang</t>
  </si>
  <si>
    <t>Wapeningsijzer</t>
  </si>
  <si>
    <t>Ø10</t>
  </si>
  <si>
    <t>Ø16</t>
  </si>
  <si>
    <t>[kN]</t>
  </si>
  <si>
    <t>Fcr</t>
  </si>
  <si>
    <t>Fucr</t>
  </si>
  <si>
    <t>shear_displ</t>
  </si>
  <si>
    <t>Service tension load in CRACKED concrete</t>
  </si>
  <si>
    <t>Service tension load in UNCRACKED concrete</t>
  </si>
  <si>
    <r>
      <t>d</t>
    </r>
    <r>
      <rPr>
        <vertAlign val="subscript"/>
        <sz val="8"/>
        <color theme="1"/>
        <rFont val="Calibri"/>
        <family val="2"/>
        <scheme val="minor"/>
      </rPr>
      <t>0</t>
    </r>
  </si>
  <si>
    <r>
      <t>T</t>
    </r>
    <r>
      <rPr>
        <vertAlign val="subscript"/>
        <sz val="8"/>
        <color theme="1"/>
        <rFont val="Calibri"/>
        <family val="2"/>
        <scheme val="minor"/>
      </rPr>
      <t>inst</t>
    </r>
  </si>
  <si>
    <r>
      <t>h</t>
    </r>
    <r>
      <rPr>
        <vertAlign val="subscript"/>
        <sz val="8"/>
        <color theme="1"/>
        <rFont val="Calibri"/>
        <family val="2"/>
        <scheme val="minor"/>
      </rPr>
      <t>ef,min</t>
    </r>
  </si>
  <si>
    <r>
      <t>h</t>
    </r>
    <r>
      <rPr>
        <vertAlign val="subscript"/>
        <sz val="8"/>
        <color theme="1"/>
        <rFont val="Calibri"/>
        <family val="2"/>
        <scheme val="minor"/>
      </rPr>
      <t>0</t>
    </r>
  </si>
  <si>
    <r>
      <t>s</t>
    </r>
    <r>
      <rPr>
        <vertAlign val="subscript"/>
        <sz val="8"/>
        <color theme="1"/>
        <rFont val="Calibri"/>
        <family val="2"/>
        <scheme val="minor"/>
      </rPr>
      <t>min</t>
    </r>
  </si>
  <si>
    <r>
      <t>c</t>
    </r>
    <r>
      <rPr>
        <vertAlign val="subscript"/>
        <sz val="8"/>
        <color theme="1"/>
        <rFont val="Calibri"/>
        <family val="2"/>
        <scheme val="minor"/>
      </rPr>
      <t>min</t>
    </r>
  </si>
  <si>
    <r>
      <t>h</t>
    </r>
    <r>
      <rPr>
        <vertAlign val="subscript"/>
        <sz val="8"/>
        <color theme="1"/>
        <rFont val="Calibri"/>
        <family val="2"/>
        <scheme val="minor"/>
      </rPr>
      <t>min</t>
    </r>
  </si>
  <si>
    <r>
      <t>h</t>
    </r>
    <r>
      <rPr>
        <vertAlign val="subscript"/>
        <sz val="8"/>
        <color theme="1"/>
        <rFont val="Calibri"/>
        <family val="2"/>
        <scheme val="minor"/>
      </rPr>
      <t>ef</t>
    </r>
    <r>
      <rPr>
        <sz val="8"/>
        <color theme="1"/>
        <rFont val="Calibri"/>
        <family val="2"/>
        <scheme val="minor"/>
      </rPr>
      <t xml:space="preserve"> + 30 mm ≥ 100 mm</t>
    </r>
  </si>
  <si>
    <r>
      <t>h</t>
    </r>
    <r>
      <rPr>
        <vertAlign val="subscript"/>
        <sz val="8"/>
        <color theme="1"/>
        <rFont val="Calibri"/>
        <family val="2"/>
        <scheme val="minor"/>
      </rPr>
      <t xml:space="preserve">ef </t>
    </r>
    <r>
      <rPr>
        <sz val="8"/>
        <color theme="1"/>
        <rFont val="Calibri"/>
        <family val="2"/>
        <scheme val="minor"/>
      </rPr>
      <t>+ 2d</t>
    </r>
    <r>
      <rPr>
        <vertAlign val="subscript"/>
        <sz val="8"/>
        <color theme="1"/>
        <rFont val="Calibri"/>
        <family val="2"/>
        <scheme val="minor"/>
      </rPr>
      <t>0</t>
    </r>
  </si>
  <si>
    <r>
      <t>h</t>
    </r>
    <r>
      <rPr>
        <vertAlign val="subscript"/>
        <sz val="8"/>
        <color theme="1"/>
        <rFont val="Calibri"/>
        <family val="2"/>
        <scheme val="minor"/>
      </rPr>
      <t>ef,max</t>
    </r>
  </si>
  <si>
    <r>
      <t>N</t>
    </r>
    <r>
      <rPr>
        <vertAlign val="subscript"/>
        <sz val="8"/>
        <color theme="1"/>
        <rFont val="Calibri"/>
        <family val="2"/>
        <scheme val="minor"/>
      </rPr>
      <t>rk,s</t>
    </r>
  </si>
  <si>
    <r>
      <t>γ</t>
    </r>
    <r>
      <rPr>
        <vertAlign val="subscript"/>
        <sz val="8"/>
        <color theme="1"/>
        <rFont val="Calibri"/>
        <family val="2"/>
      </rPr>
      <t>Ms</t>
    </r>
  </si>
  <si>
    <r>
      <t>C</t>
    </r>
    <r>
      <rPr>
        <vertAlign val="subscript"/>
        <sz val="8"/>
        <color theme="1"/>
        <rFont val="Arial"/>
        <family val="2"/>
      </rPr>
      <t>cr,sp</t>
    </r>
  </si>
  <si>
    <r>
      <t>2.h</t>
    </r>
    <r>
      <rPr>
        <vertAlign val="subscript"/>
        <sz val="8"/>
        <color theme="1"/>
        <rFont val="Calibri"/>
        <family val="2"/>
        <scheme val="minor"/>
      </rPr>
      <t>ef</t>
    </r>
  </si>
  <si>
    <r>
      <t>S</t>
    </r>
    <r>
      <rPr>
        <vertAlign val="subscript"/>
        <sz val="8"/>
        <color theme="1"/>
        <rFont val="Arial"/>
        <family val="2"/>
      </rPr>
      <t>cr,sp</t>
    </r>
  </si>
  <si>
    <r>
      <t>2.C</t>
    </r>
    <r>
      <rPr>
        <vertAlign val="subscript"/>
        <sz val="8"/>
        <color theme="1"/>
        <rFont val="Calibri"/>
        <family val="2"/>
        <scheme val="minor"/>
      </rPr>
      <t>cr,sp</t>
    </r>
  </si>
  <si>
    <r>
      <t>γ</t>
    </r>
    <r>
      <rPr>
        <vertAlign val="subscript"/>
        <sz val="8"/>
        <color theme="1"/>
        <rFont val="Arial"/>
        <family val="2"/>
      </rPr>
      <t>Msp</t>
    </r>
  </si>
  <si>
    <r>
      <t>F</t>
    </r>
    <r>
      <rPr>
        <vertAlign val="subscript"/>
        <sz val="8"/>
        <color theme="1"/>
        <rFont val="Arial"/>
        <family val="2"/>
      </rPr>
      <t>cr</t>
    </r>
  </si>
  <si>
    <r>
      <t>δ</t>
    </r>
    <r>
      <rPr>
        <vertAlign val="subscript"/>
        <sz val="8"/>
        <color theme="1"/>
        <rFont val="Arial"/>
        <family val="2"/>
      </rPr>
      <t>N0</t>
    </r>
  </si>
  <si>
    <r>
      <t>δ</t>
    </r>
    <r>
      <rPr>
        <vertAlign val="subscript"/>
        <sz val="8"/>
        <color theme="1"/>
        <rFont val="Arial"/>
        <family val="2"/>
      </rPr>
      <t>N∞</t>
    </r>
  </si>
  <si>
    <r>
      <t>γ</t>
    </r>
    <r>
      <rPr>
        <vertAlign val="subscript"/>
        <sz val="8"/>
        <color theme="1"/>
        <rFont val="Calibri"/>
        <family val="2"/>
      </rPr>
      <t>Mpr</t>
    </r>
  </si>
  <si>
    <r>
      <t>γ</t>
    </r>
    <r>
      <rPr>
        <vertAlign val="subscript"/>
        <sz val="8"/>
        <color theme="1"/>
        <rFont val="Calibri"/>
        <family val="2"/>
      </rPr>
      <t>Mc</t>
    </r>
  </si>
  <si>
    <r>
      <rPr>
        <b/>
        <sz val="8"/>
        <color theme="1"/>
        <rFont val="Calibri"/>
        <family val="2"/>
      </rPr>
      <t>Ø</t>
    </r>
    <r>
      <rPr>
        <b/>
        <sz val="8"/>
        <color theme="1"/>
        <rFont val="Calibri"/>
        <family val="2"/>
        <scheme val="minor"/>
      </rPr>
      <t>8</t>
    </r>
  </si>
  <si>
    <r>
      <rPr>
        <b/>
        <sz val="8"/>
        <color theme="1"/>
        <rFont val="Calibri"/>
        <family val="2"/>
      </rPr>
      <t>Ø</t>
    </r>
    <r>
      <rPr>
        <b/>
        <sz val="8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</si>
  <si>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color theme="1"/>
        <rFont val="Calibri"/>
        <family val="2"/>
      </rPr>
      <t>Ø</t>
    </r>
    <r>
      <rPr>
        <b/>
        <sz val="8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/>
    </r>
  </si>
  <si>
    <r>
      <rPr>
        <b/>
        <sz val="8"/>
        <color theme="1"/>
        <rFont val="Calibri"/>
        <family val="2"/>
      </rPr>
      <t>Ø</t>
    </r>
    <r>
      <rPr>
        <b/>
        <sz val="8"/>
        <color theme="1"/>
        <rFont val="Calibri"/>
        <family val="2"/>
        <scheme val="minor"/>
      </rPr>
      <t>25</t>
    </r>
  </si>
  <si>
    <r>
      <rPr>
        <b/>
        <sz val="8"/>
        <color theme="1"/>
        <rFont val="Calibri"/>
        <family val="2"/>
      </rPr>
      <t>Ø</t>
    </r>
    <r>
      <rPr>
        <b/>
        <sz val="8"/>
        <color theme="1"/>
        <rFont val="Calibri"/>
        <family val="2"/>
        <scheme val="minor"/>
      </rPr>
      <t>32</t>
    </r>
  </si>
  <si>
    <r>
      <rPr>
        <sz val="8"/>
        <color theme="1"/>
        <rFont val="Arial"/>
        <family val="2"/>
      </rPr>
      <t>C</t>
    </r>
    <r>
      <rPr>
        <vertAlign val="subscript"/>
        <sz val="8"/>
        <color theme="1"/>
        <rFont val="Arial"/>
        <family val="2"/>
      </rPr>
      <t>cr,sp</t>
    </r>
  </si>
  <si>
    <r>
      <rPr>
        <sz val="8"/>
        <color theme="1"/>
        <rFont val="Arial"/>
        <family val="2"/>
      </rPr>
      <t>S</t>
    </r>
    <r>
      <rPr>
        <vertAlign val="subscript"/>
        <sz val="8"/>
        <color theme="1"/>
        <rFont val="Arial"/>
        <family val="2"/>
      </rPr>
      <t>cr,sp</t>
    </r>
  </si>
  <si>
    <r>
      <t>Fu</t>
    </r>
    <r>
      <rPr>
        <vertAlign val="subscript"/>
        <sz val="8"/>
        <color theme="1"/>
        <rFont val="Arial"/>
        <family val="2"/>
      </rPr>
      <t>cr</t>
    </r>
  </si>
  <si>
    <t>Zie 5.2.3.4 uit Technical Report TR 029 for the Design of Bonded Anchors</t>
  </si>
  <si>
    <t>db</t>
  </si>
  <si>
    <t>Diameter of cleaning brush</t>
  </si>
  <si>
    <t>Diameter reinigingsborstel</t>
  </si>
  <si>
    <t>Diamètre de brosse</t>
  </si>
  <si>
    <r>
      <t>d</t>
    </r>
    <r>
      <rPr>
        <vertAlign val="subscript"/>
        <sz val="8"/>
        <color theme="1"/>
        <rFont val="Calibri"/>
        <family val="2"/>
        <scheme val="minor"/>
      </rPr>
      <t>b</t>
    </r>
  </si>
  <si>
    <t>Données d'installation</t>
  </si>
  <si>
    <t>Résistance caractéristique de l'acier</t>
  </si>
  <si>
    <t>Coefficient partiel de sécurité</t>
  </si>
  <si>
    <t>En l'absence de réglementation nationale</t>
  </si>
  <si>
    <t>Résistance à la traction: rupture de l'acier</t>
  </si>
  <si>
    <t>Résistance caractéristique dans le béton FISSURE C20/25</t>
  </si>
  <si>
    <t>Résistance caractéristique dans le béton NON FISSURE C20/25</t>
  </si>
  <si>
    <t>Facteur d'augmentation pour le béton</t>
  </si>
  <si>
    <t>Résistance à la traction: rupture combinée par extraction-glissement et par cône de béton</t>
  </si>
  <si>
    <t>Résistance à la traction: extraction-glissement de l'ancrage</t>
  </si>
  <si>
    <t>Plage de température</t>
  </si>
  <si>
    <t>Béton sec et humide / trou inondé</t>
  </si>
  <si>
    <t>Béton sec et humide</t>
  </si>
  <si>
    <t>Résistance à la traction: rupture par cône de béton</t>
  </si>
  <si>
    <t>H.o.h.-afstand</t>
  </si>
  <si>
    <r>
      <t>h</t>
    </r>
    <r>
      <rPr>
        <vertAlign val="subscript"/>
        <sz val="8"/>
        <color theme="1"/>
        <rFont val="Calibri"/>
        <family val="2"/>
        <scheme val="minor"/>
      </rPr>
      <t>ef</t>
    </r>
  </si>
  <si>
    <r>
      <t>d</t>
    </r>
    <r>
      <rPr>
        <vertAlign val="subscript"/>
        <sz val="8"/>
        <color theme="1"/>
        <rFont val="Calibri"/>
        <family val="2"/>
        <scheme val="minor"/>
      </rPr>
      <t>f</t>
    </r>
  </si>
  <si>
    <r>
      <t>h</t>
    </r>
    <r>
      <rPr>
        <vertAlign val="subscript"/>
        <sz val="8"/>
        <color theme="1"/>
        <rFont val="Calibri"/>
        <family val="2"/>
        <scheme val="minor"/>
      </rPr>
      <t>1</t>
    </r>
  </si>
  <si>
    <t>M6</t>
  </si>
  <si>
    <t>Nrk,p</t>
  </si>
  <si>
    <r>
      <t>N</t>
    </r>
    <r>
      <rPr>
        <vertAlign val="subscript"/>
        <sz val="8"/>
        <color theme="1"/>
        <rFont val="Calibri"/>
        <family val="2"/>
        <scheme val="minor"/>
      </rPr>
      <t>rk,p</t>
    </r>
  </si>
  <si>
    <t>hef_std</t>
  </si>
  <si>
    <t>hef_red</t>
  </si>
  <si>
    <t>STANDARD EMBEDMENT DEPTH</t>
  </si>
  <si>
    <t>STANDAARD VERANKERINGSDIEPTE</t>
  </si>
  <si>
    <t>REDUCED EMBEDMENT DEPTH</t>
  </si>
  <si>
    <t>GEREDUCEERDE VERANKERINGSDIEPTE</t>
  </si>
  <si>
    <r>
      <t>S</t>
    </r>
    <r>
      <rPr>
        <vertAlign val="subscript"/>
        <sz val="8"/>
        <color theme="1"/>
        <rFont val="Arial"/>
        <family val="2"/>
      </rPr>
      <t>cr,N</t>
    </r>
  </si>
  <si>
    <r>
      <t>C</t>
    </r>
    <r>
      <rPr>
        <vertAlign val="subscript"/>
        <sz val="8"/>
        <color theme="1"/>
        <rFont val="Arial"/>
        <family val="2"/>
      </rPr>
      <t>cr,N</t>
    </r>
  </si>
  <si>
    <t>tens_split</t>
  </si>
  <si>
    <t>-</t>
  </si>
  <si>
    <t>Gewindestange</t>
  </si>
  <si>
    <t>Bewehrungsstahl</t>
  </si>
  <si>
    <t>STANDARD VERANKERUNGSTIEFE</t>
  </si>
  <si>
    <t>REDUZIERTE VERANKERUNGSTIEFE</t>
  </si>
  <si>
    <t>Montageparameter</t>
  </si>
  <si>
    <t>Bohrernenndurchmesser</t>
  </si>
  <si>
    <t>Durchmesser der Reinigungsbürste</t>
  </si>
  <si>
    <t>Montagedrehmoment</t>
  </si>
  <si>
    <t xml:space="preserve">Bohrlochtiefe       </t>
  </si>
  <si>
    <t>Minimaler Achsabstand</t>
  </si>
  <si>
    <t xml:space="preserve">Minimaler Randabstand </t>
  </si>
  <si>
    <t>Mindestbauteildicke</t>
  </si>
  <si>
    <r>
      <t xml:space="preserve">for c </t>
    </r>
    <r>
      <rPr>
        <sz val="11"/>
        <color theme="1"/>
        <rFont val="Calibri"/>
        <family val="2"/>
      </rPr>
      <t>≥</t>
    </r>
  </si>
  <si>
    <r>
      <t xml:space="preserve">for s </t>
    </r>
    <r>
      <rPr>
        <sz val="11"/>
        <color theme="1"/>
        <rFont val="Calibri"/>
        <family val="2"/>
      </rPr>
      <t>≥</t>
    </r>
  </si>
  <si>
    <r>
      <t xml:space="preserve">voor c </t>
    </r>
    <r>
      <rPr>
        <sz val="11"/>
        <color theme="1"/>
        <rFont val="Calibri"/>
        <family val="2"/>
      </rPr>
      <t>≥</t>
    </r>
  </si>
  <si>
    <r>
      <t xml:space="preserve">voor s </t>
    </r>
    <r>
      <rPr>
        <sz val="11"/>
        <color theme="1"/>
        <rFont val="Calibri"/>
        <family val="2"/>
      </rPr>
      <t>≥</t>
    </r>
  </si>
  <si>
    <r>
      <t xml:space="preserve">pour c </t>
    </r>
    <r>
      <rPr>
        <sz val="11"/>
        <color theme="1"/>
        <rFont val="Calibri"/>
        <family val="2"/>
      </rPr>
      <t>≥</t>
    </r>
  </si>
  <si>
    <r>
      <t xml:space="preserve">pour s </t>
    </r>
    <r>
      <rPr>
        <sz val="11"/>
        <color theme="1"/>
        <rFont val="Calibri"/>
        <family val="2"/>
      </rPr>
      <t>≥</t>
    </r>
  </si>
  <si>
    <t>cracked</t>
  </si>
  <si>
    <t>uncracked</t>
  </si>
  <si>
    <t>Cracked concrete</t>
  </si>
  <si>
    <t>Uncracked concrete</t>
  </si>
  <si>
    <t>Ongescheurd beton</t>
  </si>
  <si>
    <t>Gescheurd beton</t>
  </si>
  <si>
    <t>Béton fissuré</t>
  </si>
  <si>
    <t>Béton non-fissuré</t>
  </si>
  <si>
    <t>Gerissener Beton</t>
  </si>
  <si>
    <t>Ungerissener Beton</t>
  </si>
  <si>
    <t>smin,cr</t>
  </si>
  <si>
    <t>cmin,cr</t>
  </si>
  <si>
    <t>smin,ucr</t>
  </si>
  <si>
    <t>cmin,ucr</t>
  </si>
  <si>
    <t>Minimum spacing cracked concrete</t>
  </si>
  <si>
    <t>Minimum edge distance cracked concrete</t>
  </si>
  <si>
    <t>Minimum spacing uncracked concrete</t>
  </si>
  <si>
    <t>Minimum edge distance uncracked concrete</t>
  </si>
  <si>
    <t>Minimum tussenruimte bij gescheurd beton</t>
  </si>
  <si>
    <t>Minimum randafstand bij gescheurd beton</t>
  </si>
  <si>
    <t>Minimum tussenruimte bij ongescheurd beton</t>
  </si>
  <si>
    <t>Minimum randafstand bij ongescheurd beton</t>
  </si>
  <si>
    <t>Minimaler Achsabstand bei gerissener Beton</t>
  </si>
  <si>
    <t>Minimaler Randabstand bei gerissener Beton</t>
  </si>
  <si>
    <t>Minimaler Achsabstand bei ungerissener Beton</t>
  </si>
  <si>
    <t>Minimaler Randabstand bei ungerissener Beton</t>
  </si>
  <si>
    <t>tens_pullout</t>
  </si>
  <si>
    <r>
      <t>N</t>
    </r>
    <r>
      <rPr>
        <vertAlign val="subscript"/>
        <sz val="8"/>
        <color theme="1"/>
        <rFont val="Calibri"/>
        <family val="2"/>
        <scheme val="minor"/>
      </rPr>
      <t>rk,p,cr</t>
    </r>
  </si>
  <si>
    <t>kcr,N</t>
  </si>
  <si>
    <r>
      <t>Factor for k</t>
    </r>
    <r>
      <rPr>
        <vertAlign val="subscript"/>
        <sz val="11"/>
        <color theme="1"/>
        <rFont val="Arial"/>
        <family val="2"/>
      </rPr>
      <t>1</t>
    </r>
  </si>
  <si>
    <r>
      <t>Factor voor k</t>
    </r>
    <r>
      <rPr>
        <vertAlign val="subscript"/>
        <sz val="11"/>
        <color theme="1"/>
        <rFont val="Arial"/>
        <family val="2"/>
      </rPr>
      <t>1</t>
    </r>
  </si>
  <si>
    <r>
      <t>Coefficient pour k</t>
    </r>
    <r>
      <rPr>
        <vertAlign val="subscript"/>
        <sz val="11"/>
        <color theme="1"/>
        <rFont val="Arial"/>
        <family val="2"/>
      </rPr>
      <t>1</t>
    </r>
  </si>
  <si>
    <t>N0Rk,sp</t>
  </si>
  <si>
    <t>Characteristic resistance in uncracked concrete C20/25</t>
  </si>
  <si>
    <t>Karakteristieke sterkte in beton C20/25</t>
  </si>
  <si>
    <r>
      <t>M</t>
    </r>
    <r>
      <rPr>
        <vertAlign val="superscript"/>
        <sz val="8"/>
        <color theme="1"/>
        <rFont val="Calibri"/>
        <family val="2"/>
        <scheme val="minor"/>
      </rPr>
      <t>0</t>
    </r>
    <r>
      <rPr>
        <vertAlign val="subscript"/>
        <sz val="8"/>
        <color theme="1"/>
        <rFont val="Calibri"/>
        <family val="2"/>
        <scheme val="minor"/>
      </rPr>
      <t>Rk,s</t>
    </r>
  </si>
  <si>
    <r>
      <t>k</t>
    </r>
    <r>
      <rPr>
        <vertAlign val="subscript"/>
        <sz val="8"/>
        <color theme="1"/>
        <rFont val="Calibri"/>
        <family val="2"/>
        <scheme val="minor"/>
      </rPr>
      <t>8</t>
    </r>
  </si>
  <si>
    <t>k8</t>
  </si>
  <si>
    <r>
      <t>l</t>
    </r>
    <r>
      <rPr>
        <vertAlign val="subscript"/>
        <sz val="8"/>
        <color theme="1"/>
        <rFont val="Calibri"/>
        <family val="2"/>
        <scheme val="minor"/>
      </rPr>
      <t>f</t>
    </r>
  </si>
  <si>
    <r>
      <t>d</t>
    </r>
    <r>
      <rPr>
        <vertAlign val="subscript"/>
        <sz val="8"/>
        <color theme="1"/>
        <rFont val="Calibri"/>
        <family val="2"/>
      </rPr>
      <t>nom</t>
    </r>
  </si>
  <si>
    <t>Seis,tens</t>
  </si>
  <si>
    <t>Characteristic values for seismic action</t>
  </si>
  <si>
    <t>Seismic</t>
  </si>
  <si>
    <t>Nrk,s,eq,C1</t>
  </si>
  <si>
    <t>Nrk,s,eq,C2</t>
  </si>
  <si>
    <t>Characteristic tension resistance category C1</t>
  </si>
  <si>
    <t>Characteristic tension resistance category C2</t>
  </si>
  <si>
    <t>seis,pullout</t>
  </si>
  <si>
    <t>Nrk,p,eq,C1</t>
  </si>
  <si>
    <t>Nrk,p,eq,C2</t>
  </si>
  <si>
    <t>Seis,shear</t>
  </si>
  <si>
    <t>Vrk,s,eq,C1</t>
  </si>
  <si>
    <t>Vrk,s,eq,C2</t>
  </si>
  <si>
    <t>Characteristic shear resistance category C1</t>
  </si>
  <si>
    <t>Characteristic shear resistance category C2</t>
  </si>
  <si>
    <t>Karakteristieke waarden voor seismische belasting</t>
  </si>
  <si>
    <t>Karakteristieke trekbelasting voor categorie C1</t>
  </si>
  <si>
    <t>Karakteristieke trekbelasting voor categorie C2</t>
  </si>
  <si>
    <t>Karakteristieke afschuifbelasting voor categorie C1</t>
  </si>
  <si>
    <t>Karakteristieke afschuifbelasting voor categorie C2</t>
  </si>
  <si>
    <t>seismic</t>
  </si>
  <si>
    <t>Fire</t>
  </si>
  <si>
    <t xml:space="preserve">Characteristic resistance in cracked and non-cracked concrete C20/25 to C50/60 under fire exposure </t>
  </si>
  <si>
    <t>Karakteristieke weerstand bij blootstelling aan vuur voor gescheurd en niet-gescheurd beton C20/25 tot C50/60 bij.</t>
  </si>
  <si>
    <t>NRk,s,fi</t>
  </si>
  <si>
    <t>VRk,s,fi</t>
  </si>
  <si>
    <t>N</t>
  </si>
  <si>
    <t>tens_displ</t>
  </si>
  <si>
    <r>
      <t>δ</t>
    </r>
    <r>
      <rPr>
        <vertAlign val="subscript"/>
        <sz val="8"/>
        <color theme="1"/>
        <rFont val="Calibri"/>
        <family val="2"/>
        <scheme val="minor"/>
      </rPr>
      <t>N0</t>
    </r>
  </si>
  <si>
    <r>
      <t>δ</t>
    </r>
    <r>
      <rPr>
        <vertAlign val="subscript"/>
        <sz val="8"/>
        <color theme="1"/>
        <rFont val="Calibri"/>
        <family val="2"/>
        <scheme val="minor"/>
      </rPr>
      <t>N∞</t>
    </r>
  </si>
  <si>
    <t>kcr,N,cr</t>
  </si>
  <si>
    <t>kcr,N,ucr</t>
  </si>
  <si>
    <r>
      <t>Factor k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voor gescheurd beton</t>
    </r>
  </si>
  <si>
    <r>
      <t>Factor k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voor ongescheurd beton</t>
    </r>
  </si>
  <si>
    <r>
      <t>Coefficient  k</t>
    </r>
    <r>
      <rPr>
        <vertAlign val="sub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pour béton fissuré</t>
    </r>
  </si>
  <si>
    <r>
      <t>Coefficient  k</t>
    </r>
    <r>
      <rPr>
        <vertAlign val="subscript"/>
        <sz val="11"/>
        <color theme="1"/>
        <rFont val="Arial"/>
        <family val="2"/>
      </rPr>
      <t xml:space="preserve">1 </t>
    </r>
    <r>
      <rPr>
        <sz val="11"/>
        <color theme="1"/>
        <rFont val="Arial"/>
        <family val="2"/>
      </rPr>
      <t>pour béton non-fissuré</t>
    </r>
  </si>
  <si>
    <r>
      <t>Factor k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for cracked concrete</t>
    </r>
  </si>
  <si>
    <r>
      <t>Factor k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for uncracked concrete</t>
    </r>
  </si>
  <si>
    <r>
      <t>δ</t>
    </r>
    <r>
      <rPr>
        <vertAlign val="subscript"/>
        <sz val="8"/>
        <color theme="1"/>
        <rFont val="Arial"/>
        <family val="2"/>
      </rPr>
      <t>V0</t>
    </r>
  </si>
  <si>
    <r>
      <t>δ</t>
    </r>
    <r>
      <rPr>
        <vertAlign val="subscript"/>
        <sz val="8"/>
        <color theme="1"/>
        <rFont val="Arial"/>
        <family val="2"/>
      </rPr>
      <t>V∞</t>
    </r>
  </si>
  <si>
    <t>δV,eq (DLS)</t>
  </si>
  <si>
    <t>δV,eq (ULS)</t>
  </si>
  <si>
    <t>Displacement for DLS</t>
  </si>
  <si>
    <t>Displacement for ULS</t>
  </si>
  <si>
    <t>Verplaatsing voor UGT</t>
  </si>
  <si>
    <t>Verplaatsing voor BGT</t>
  </si>
  <si>
    <t>Service tension load</t>
  </si>
  <si>
    <t>Trekbelasting in gebruikstoestand</t>
  </si>
  <si>
    <t>Afschuifbelasting in gebruikstoestand</t>
  </si>
  <si>
    <t>δN,eq (DLS)</t>
  </si>
  <si>
    <t>δN,eq (ULS)</t>
  </si>
  <si>
    <t>FR</t>
  </si>
  <si>
    <t xml:space="preserve">Résistance à la traction: rupture par fendage </t>
  </si>
  <si>
    <t>Karaketeristieke ankerafstand</t>
  </si>
  <si>
    <t>Karaketeristieke randafstand</t>
  </si>
  <si>
    <t>Déplacement court terme</t>
  </si>
  <si>
    <t>Déplacement long terme</t>
  </si>
  <si>
    <t>Résistance au cisaillement: rupture de l'acier sans bras de levier</t>
  </si>
  <si>
    <t>Résistance caractéristique</t>
  </si>
  <si>
    <t>Résistance au cisaillement: rupture de l'acier avec bras de levier</t>
  </si>
  <si>
    <t>factor k8</t>
  </si>
  <si>
    <t>Facteur k8</t>
  </si>
  <si>
    <t>Rupture du béton en bord de dalle</t>
  </si>
  <si>
    <t>Résistance au cisaillement: rupture du béton en bord de dalle</t>
  </si>
  <si>
    <t>Résistance au cisaillement: rupture du béton</t>
  </si>
  <si>
    <t>Diamètre extérieur de la cheville</t>
  </si>
  <si>
    <t>Rupture par extraction-glissement</t>
  </si>
  <si>
    <t>PROFONDEUR D'ANCRAGE STANDARD</t>
  </si>
  <si>
    <t>Une face exposée au feu</t>
  </si>
  <si>
    <t>Plusieurs faces exposées au feu</t>
  </si>
  <si>
    <t>En l’absence de réglementation nationale, le coefficient partiel de sécurité pour les resistances en cas d’incendie γM,fi = 1,0 est recommandé.</t>
  </si>
  <si>
    <t>Rupture de l’acier sans bras de levier</t>
  </si>
  <si>
    <t>Rupture de l’acier avec bras de levier</t>
  </si>
  <si>
    <t>Rupture du béton par effet de levier</t>
  </si>
  <si>
    <t>Facteur k</t>
  </si>
  <si>
    <t>Résistance caractéristique catégorie C1</t>
  </si>
  <si>
    <t>Résistance caractéristique catégorie C2</t>
  </si>
  <si>
    <t>k7</t>
  </si>
  <si>
    <r>
      <t>k</t>
    </r>
    <r>
      <rPr>
        <vertAlign val="subscript"/>
        <sz val="8"/>
        <color theme="1"/>
        <rFont val="Calibri"/>
        <family val="2"/>
        <scheme val="minor"/>
      </rPr>
      <t>7</t>
    </r>
  </si>
  <si>
    <t>Ductility factor</t>
  </si>
  <si>
    <t>Ductiliteitsfactor</t>
  </si>
  <si>
    <t>Facteur de ductilité</t>
  </si>
  <si>
    <r>
      <t>γ</t>
    </r>
    <r>
      <rPr>
        <vertAlign val="subscript"/>
        <sz val="8"/>
        <color theme="1"/>
        <rFont val="Calibri"/>
        <family val="2"/>
      </rPr>
      <t>inst</t>
    </r>
  </si>
  <si>
    <t>γinst</t>
  </si>
  <si>
    <t>Installation safety factor</t>
  </si>
  <si>
    <t>La</t>
  </si>
  <si>
    <t>Length plug</t>
  </si>
  <si>
    <t>Lengte van de plug</t>
  </si>
  <si>
    <t>Longueur de la cheville</t>
  </si>
  <si>
    <t>Dübellänge</t>
  </si>
  <si>
    <t>D</t>
  </si>
  <si>
    <t>Diameter of the plate</t>
  </si>
  <si>
    <t>Diameter plaat</t>
  </si>
  <si>
    <t>dn</t>
  </si>
  <si>
    <t>ls</t>
  </si>
  <si>
    <t>Diameter expansion element</t>
  </si>
  <si>
    <t>Length expansion element</t>
  </si>
  <si>
    <t>Diameter expansiepin</t>
  </si>
  <si>
    <t>Lengte expansiepin</t>
  </si>
  <si>
    <t>tens_etics</t>
  </si>
  <si>
    <t>Characteristic resistance to tension loads NRk in concrete and masonry for single anchors</t>
  </si>
  <si>
    <t>Karakteristieke uittrekwaarden NRk in beton en metselwerk voor één anker</t>
  </si>
  <si>
    <t>C12/15</t>
  </si>
  <si>
    <t>C20/25</t>
  </si>
  <si>
    <t>MZ</t>
  </si>
  <si>
    <t>MZH</t>
  </si>
  <si>
    <t>Sil</t>
  </si>
  <si>
    <t>Sil_H</t>
  </si>
  <si>
    <t>Porotherm</t>
  </si>
  <si>
    <t>Max</t>
  </si>
  <si>
    <t>LAC</t>
  </si>
  <si>
    <t>LAC_H</t>
  </si>
  <si>
    <t>AAC2</t>
  </si>
  <si>
    <t>AAC7</t>
  </si>
  <si>
    <t>Concrete C12/15 (A)</t>
  </si>
  <si>
    <r>
      <t xml:space="preserve">Concrete C16/20 </t>
    </r>
    <r>
      <rPr>
        <sz val="11"/>
        <color theme="1"/>
        <rFont val="Calibri"/>
        <family val="2"/>
      </rPr>
      <t>÷</t>
    </r>
    <r>
      <rPr>
        <sz val="11"/>
        <color theme="1"/>
        <rFont val="Arial"/>
        <family val="2"/>
      </rPr>
      <t xml:space="preserve"> C50/60 (A)</t>
    </r>
  </si>
  <si>
    <r>
      <t xml:space="preserve">Clay bricks MZ </t>
    </r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20N/mm² (B)</t>
    </r>
  </si>
  <si>
    <r>
      <t xml:space="preserve">Clay bricks MZ+H </t>
    </r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20N/mm² (B)</t>
    </r>
  </si>
  <si>
    <t>Hollow calcium silicate brick ≥ 12N/mm² (C)</t>
  </si>
  <si>
    <t>Solid Calcium silicate brick ≥ 20N/mm² (B)</t>
  </si>
  <si>
    <t xml:space="preserve">Vertically perforated brick ≥ 12N/mm² (C) </t>
  </si>
  <si>
    <t xml:space="preserve">Vertically perforated brick ≥ 10N/mm² (C) </t>
  </si>
  <si>
    <t>Hollow Light Aggregate Concrete block ≥ 5N/mm² (D)</t>
  </si>
  <si>
    <t>Beton C12/15 (A)</t>
  </si>
  <si>
    <r>
      <t xml:space="preserve">Beton C16/20 </t>
    </r>
    <r>
      <rPr>
        <sz val="11"/>
        <color theme="1"/>
        <rFont val="Calibri"/>
        <family val="2"/>
      </rPr>
      <t>÷</t>
    </r>
    <r>
      <rPr>
        <sz val="11"/>
        <color theme="1"/>
        <rFont val="Arial"/>
        <family val="2"/>
      </rPr>
      <t xml:space="preserve"> C50/60 (A)</t>
    </r>
  </si>
  <si>
    <r>
      <t xml:space="preserve">Volle baksteen MZ </t>
    </r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20N/mm² (B)</t>
    </r>
  </si>
  <si>
    <r>
      <t xml:space="preserve">Volle baksteen MZ+H </t>
    </r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20N/mm² (B)</t>
    </r>
  </si>
  <si>
    <t>Volle kalkzandsteen ≥ 20N/mm² (B)</t>
  </si>
  <si>
    <t>Holle kalkzandsteen ≥ 12N/mm² (C)</t>
  </si>
  <si>
    <t xml:space="preserve">Geperforeerde baksteen (snelbouw) ≥ 12N/mm² (C) </t>
  </si>
  <si>
    <t xml:space="preserve">Geperforeerde baksteen (snelbouw) ≥ 10N/mm² (C) </t>
  </si>
  <si>
    <t>Hol aggregaatbeton LAC ≥ 5N/mm² (D)</t>
  </si>
  <si>
    <t xml:space="preserve">Cellenbeton ≥ 2N/mm² (E) </t>
  </si>
  <si>
    <t xml:space="preserve">Aerated Autoclaved Concrete ≥ 2N/mm² (E) </t>
  </si>
  <si>
    <t xml:space="preserve">Aerated Autoclaved Concrete ≥ 3,5N/mm² (E) </t>
  </si>
  <si>
    <t>Light Aggregate Concrete block ≥ 5N/mm² (D)</t>
  </si>
  <si>
    <t>Aggregaatbeton LAC ≥ 5N/mm² (D)</t>
  </si>
  <si>
    <t xml:space="preserve">Cellenbeton  ≥ 3,5N/mm² (E) </t>
  </si>
  <si>
    <t>Béton C12/15 (A)</t>
  </si>
  <si>
    <r>
      <t xml:space="preserve">Béton C16/20 </t>
    </r>
    <r>
      <rPr>
        <sz val="11"/>
        <color theme="1"/>
        <rFont val="Calibri"/>
        <family val="2"/>
      </rPr>
      <t>÷</t>
    </r>
    <r>
      <rPr>
        <sz val="11"/>
        <color theme="1"/>
        <rFont val="Arial"/>
        <family val="2"/>
      </rPr>
      <t xml:space="preserve"> C50/60 (A)</t>
    </r>
  </si>
  <si>
    <r>
      <t xml:space="preserve">Brique pleine MZ </t>
    </r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20N/mm² (B)</t>
    </r>
  </si>
  <si>
    <r>
      <t xml:space="preserve">Brique pleine MZ+H </t>
    </r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20N/mm² (B)</t>
    </r>
  </si>
  <si>
    <t xml:space="preserve">Béton cellulaire ≥ 2N/mm² (E) </t>
  </si>
  <si>
    <t xml:space="preserve">Béton cellulaire  ≥ 3,5N/mm² (E) </t>
  </si>
  <si>
    <t>Brique silico-calcaire ≥ 20N/mm² (B)</t>
  </si>
  <si>
    <t>Brique silico-calcaire creuse ≥ 12N/mm² (C)</t>
  </si>
  <si>
    <t xml:space="preserve">Brique alvéolaire de terre cuite ≥ 12N/mm² (C) </t>
  </si>
  <si>
    <t xml:space="preserve">Brique alvéolaire de terre cuite  ≥ 10N/mm² (C) </t>
  </si>
  <si>
    <t>Béton léger LAC ≥ 5N/mm² (D)</t>
  </si>
  <si>
    <t>Béton léger creux LAC ≥ 5N/mm² (D)</t>
  </si>
  <si>
    <t>TR026</t>
  </si>
  <si>
    <t>Plate stiffness</t>
  </si>
  <si>
    <t>Plate stiffness according to EOTA TR 026</t>
  </si>
  <si>
    <t>Characteristic load resistance of the anchor plate</t>
  </si>
  <si>
    <t>F,plate</t>
  </si>
  <si>
    <t>c,plate</t>
  </si>
  <si>
    <t>TR025</t>
  </si>
  <si>
    <t>Point thermal transmittance according to EOTA TR 025</t>
  </si>
  <si>
    <t>HD</t>
  </si>
  <si>
    <t>ᵪ</t>
  </si>
  <si>
    <t>Insulation thickness</t>
  </si>
  <si>
    <t>Point thermal transmittance</t>
  </si>
  <si>
    <t>Plaatstijfheid volgens EOTA TR 026</t>
  </si>
  <si>
    <t>Plaatstijfheid</t>
  </si>
  <si>
    <t>Karakteristieke belastingsweerstand van de plaat</t>
  </si>
  <si>
    <t>Punt thermische transmissie volgens EOTA TR 025</t>
  </si>
  <si>
    <t>Isolatiedikte</t>
  </si>
  <si>
    <t>Punt thermische transmissie</t>
  </si>
  <si>
    <t>Transmission thermique ponctuelle selon EOTA TR 025</t>
  </si>
  <si>
    <t>Épaisseur d'isolation</t>
  </si>
  <si>
    <t>Transmission thermique ponctuelle</t>
  </si>
  <si>
    <t>Gewindedurchmesser</t>
  </si>
  <si>
    <r>
      <t xml:space="preserve">für c </t>
    </r>
    <r>
      <rPr>
        <sz val="11"/>
        <color theme="1"/>
        <rFont val="Calibri"/>
        <family val="2"/>
      </rPr>
      <t>≥</t>
    </r>
  </si>
  <si>
    <r>
      <t xml:space="preserve">für s </t>
    </r>
    <r>
      <rPr>
        <sz val="11"/>
        <color theme="1"/>
        <rFont val="Calibri"/>
        <family val="2"/>
      </rPr>
      <t>≥</t>
    </r>
  </si>
  <si>
    <t>Stahlversagen – charakteristische Tragfähigkeit</t>
  </si>
  <si>
    <t>Tragfähigkeit bei Zugbeanspruchung - Stahlversagen</t>
  </si>
  <si>
    <t>Festigkeitsklasse</t>
  </si>
  <si>
    <t>Teilsicherheitsbeiwert</t>
  </si>
  <si>
    <t>Sofern andere nationale Regelungen fehlen</t>
  </si>
  <si>
    <t>Charakteristische Verbundtragfähigkeit im gerissenen Beton C20/25</t>
  </si>
  <si>
    <t>Charakteristische Verbundtragfähigkeit im ungerissenen Beton C20/25</t>
  </si>
  <si>
    <t xml:space="preserve">Erhöhungsfaktor für Beton </t>
  </si>
  <si>
    <t xml:space="preserve">Charakteristische Verbundtragfähigkeit </t>
  </si>
  <si>
    <t>Temperaturbereich</t>
  </si>
  <si>
    <t>Trockener und feuchter Beton</t>
  </si>
  <si>
    <t>Wassergefülltes Bohrloch</t>
  </si>
  <si>
    <t>Trockener und feuchter Beton/ Wassergefülltes Bohrloch</t>
  </si>
  <si>
    <t>Zugbeanspruchung - Betonspalten</t>
  </si>
  <si>
    <t>Zugbeanspruchung</t>
  </si>
  <si>
    <t xml:space="preserve">Verschiebung </t>
  </si>
  <si>
    <t>Charakteristische Zugtragfähigkeit im gerissenen Beton C20/25</t>
  </si>
  <si>
    <t>Charakteristische Zugtragfähigkeit im ungerissenen Beton C20/25</t>
  </si>
  <si>
    <t xml:space="preserve">Zugbeanspruchung: Kombiniertes Versagen durch Herausziehen und Betonausbruch </t>
  </si>
  <si>
    <t>Zugbeanspruchung: Herausziehen</t>
  </si>
  <si>
    <t>Zugbeanspruchung: Betonausbruch</t>
  </si>
  <si>
    <t>Effektive Verankerungstiefe</t>
  </si>
  <si>
    <t>Stahlversagen ohne Hebelarm</t>
  </si>
  <si>
    <t>Querbeanspruchung: Stahlversagen ohne Hebelarm</t>
  </si>
  <si>
    <t>Querbeanspruchung: Stahlversagen mit Hebelarm</t>
  </si>
  <si>
    <t>Querbeanspruchung: Betonausbruch auf der last abgewandten Seite</t>
  </si>
  <si>
    <t>Wert k aus dem Technischen Bericht 029
Bemessung von Injektionsdübeln, Teil 5.2.3.3</t>
  </si>
  <si>
    <t>Wert k8</t>
  </si>
  <si>
    <t>Querbeanspruchung: Betonkantenbruch</t>
  </si>
  <si>
    <t>Zugbeanspruchung - Verschiebung</t>
  </si>
  <si>
    <t>Querbeanspruchung: Verschiebung</t>
  </si>
  <si>
    <t>Querbelastung</t>
  </si>
  <si>
    <t xml:space="preserve">Charakteristische Querbelastung </t>
  </si>
  <si>
    <t xml:space="preserve">Charakteristische Tragfähigkeit unter seismische Beanspruchung </t>
  </si>
  <si>
    <t>Zugbeanpruchung</t>
  </si>
  <si>
    <t>Char. Zugtragfähigkeit Kategorie C1</t>
  </si>
  <si>
    <t>Char. Zugtragfähigkeit Kategorie C2</t>
  </si>
  <si>
    <t>Char. Querbelastung Kategorie C1</t>
  </si>
  <si>
    <t>Char. Querbelastung Kategorie C2</t>
  </si>
  <si>
    <r>
      <t>1,5.h</t>
    </r>
    <r>
      <rPr>
        <vertAlign val="subscript"/>
        <sz val="8"/>
        <color theme="1"/>
        <rFont val="Calibri"/>
        <family val="2"/>
        <scheme val="minor"/>
      </rPr>
      <t>ef</t>
    </r>
  </si>
  <si>
    <r>
      <t>3.C</t>
    </r>
    <r>
      <rPr>
        <vertAlign val="subscript"/>
        <sz val="8"/>
        <color theme="1"/>
        <rFont val="Calibri"/>
        <family val="2"/>
        <scheme val="minor"/>
      </rPr>
      <t>cr,sp</t>
    </r>
  </si>
  <si>
    <t>Tension load: combined pullout and concrete cone failure in concrete</t>
  </si>
  <si>
    <t>Trekbelasting: gecombineerd bezwijken door anker uittrekken betonkegelbreuk</t>
  </si>
  <si>
    <t>ƮRk,seis</t>
  </si>
  <si>
    <t>Characteristic bond resistance in under seismic action concrete C20/25</t>
  </si>
  <si>
    <t>Karakteristieke hechtsterkte bij seismische belasting beton C20/25</t>
  </si>
  <si>
    <t>Charakteristische Verbundtragfähigkeit unter seismische Beanspruchung im Beton C20/25</t>
  </si>
  <si>
    <t>Min. Verankerungstiefe</t>
  </si>
  <si>
    <t>Max. Verankerungstiefe</t>
  </si>
  <si>
    <t>Nom. Verankerungstiefe</t>
  </si>
  <si>
    <t>Characteristische Beanspruchung im Beton C20/25</t>
  </si>
  <si>
    <t>Wert für k1</t>
  </si>
  <si>
    <t>Wert für k1, gerissener Beton</t>
  </si>
  <si>
    <t>Wert für k1, ungerissener Beton</t>
  </si>
  <si>
    <t>hef(A,B,C,D)</t>
  </si>
  <si>
    <t>hef(E)</t>
  </si>
  <si>
    <t>h1(A,B,C,D)</t>
  </si>
  <si>
    <t>h1(E)</t>
  </si>
  <si>
    <t>Effective embedment depth use category E</t>
  </si>
  <si>
    <t>Effective embedment depth use category A,B,C,D</t>
  </si>
  <si>
    <t>Depth of drilled hole use category A,B,C,D</t>
  </si>
  <si>
    <t>Depth of drilled hole use category E</t>
  </si>
  <si>
    <t>C16/20</t>
  </si>
  <si>
    <t>Concrete C20/25 ÷ C50/60 (A)</t>
  </si>
  <si>
    <t>Beton C20/25 ÷ C50/60 (A)</t>
  </si>
  <si>
    <t>Béton C20/25 ÷ C50/60 (A)</t>
  </si>
  <si>
    <t>γM</t>
  </si>
  <si>
    <t>Durchmesser Stift</t>
  </si>
  <si>
    <t>Stiftlänge</t>
  </si>
  <si>
    <r>
      <t xml:space="preserve">Vollziegel MZ </t>
    </r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20N/mm² (B)</t>
    </r>
  </si>
  <si>
    <t>Kalksandstein ≥ 20N/mm² (B)</t>
  </si>
  <si>
    <t>Charakteristische Zugfestigkeit NRk in Beton und Mauerwerk für einen Dübel</t>
  </si>
  <si>
    <t>rod+sleeve</t>
  </si>
  <si>
    <t>Sieve sleeve + threaded rod</t>
  </si>
  <si>
    <t>Zeefhuls + draadstang</t>
  </si>
  <si>
    <t>Siebhülse + Gewindestange</t>
  </si>
  <si>
    <t>socket</t>
  </si>
  <si>
    <t>Binnendraadhuls + draadstang</t>
  </si>
  <si>
    <t>Internal threaded socket + threaded rod</t>
  </si>
  <si>
    <t>Innengewindehülse + Gewindestange</t>
  </si>
  <si>
    <t>15 | 16</t>
  </si>
  <si>
    <t>cmin&amp;smin</t>
  </si>
  <si>
    <t>Minimum edge distance and spacing</t>
  </si>
  <si>
    <t xml:space="preserve">Minimum randafstand </t>
  </si>
  <si>
    <t>Minimum randafstanden en tussenafstanden</t>
  </si>
  <si>
    <t xml:space="preserve">Minimaler Rand-und Achsabstand </t>
  </si>
  <si>
    <t>Brick01</t>
  </si>
  <si>
    <t>Brick02</t>
  </si>
  <si>
    <t>Brick03</t>
  </si>
  <si>
    <t>Brick04</t>
  </si>
  <si>
    <t>Brick05</t>
  </si>
  <si>
    <t>Brick06</t>
  </si>
  <si>
    <t>Brick07</t>
  </si>
  <si>
    <t>Brick08</t>
  </si>
  <si>
    <t>Brick09</t>
  </si>
  <si>
    <t>Brick10</t>
  </si>
  <si>
    <t>Brick11</t>
  </si>
  <si>
    <t>Brick12</t>
  </si>
  <si>
    <t>Brick n° 1</t>
  </si>
  <si>
    <t>Brick n° 2</t>
  </si>
  <si>
    <t>Brick n° 3</t>
  </si>
  <si>
    <t>Brick n° 4</t>
  </si>
  <si>
    <t>Brick n° 5</t>
  </si>
  <si>
    <t>Brick n° 6</t>
  </si>
  <si>
    <t>Brick n° 7</t>
  </si>
  <si>
    <t>Brick n° 8</t>
  </si>
  <si>
    <t>Brick n° 9</t>
  </si>
  <si>
    <t>Brick n° 10</t>
  </si>
  <si>
    <t>Brick n° 11</t>
  </si>
  <si>
    <t>Brick n° 12</t>
  </si>
  <si>
    <t>Steen n° 1</t>
  </si>
  <si>
    <t>Steen n° 2</t>
  </si>
  <si>
    <t>Steen n° 3</t>
  </si>
  <si>
    <t>Steen n° 4</t>
  </si>
  <si>
    <t>Steen n° 5</t>
  </si>
  <si>
    <t>Steen n° 6</t>
  </si>
  <si>
    <t>Steen n° 7</t>
  </si>
  <si>
    <t>Steen n° 8</t>
  </si>
  <si>
    <t>Steen n° 9</t>
  </si>
  <si>
    <t>Steen n° 10</t>
  </si>
  <si>
    <t>Steen n° 11</t>
  </si>
  <si>
    <t>Steen n° 12</t>
  </si>
  <si>
    <t>Brique n° 1</t>
  </si>
  <si>
    <t>Brique n° 2</t>
  </si>
  <si>
    <t>Brique n° 3</t>
  </si>
  <si>
    <t>Brique n° 4</t>
  </si>
  <si>
    <t>Brique n° 5</t>
  </si>
  <si>
    <t>Brique n° 6</t>
  </si>
  <si>
    <t>Brique n° 7</t>
  </si>
  <si>
    <t>Brique n° 8</t>
  </si>
  <si>
    <t>Brique n° 9</t>
  </si>
  <si>
    <t>Brique n° 10</t>
  </si>
  <si>
    <t>Brique n° 11</t>
  </si>
  <si>
    <t>Brique n° 12</t>
  </si>
  <si>
    <t>Stein N° 1</t>
  </si>
  <si>
    <t>Stein N° 2</t>
  </si>
  <si>
    <t>Stein N° 3</t>
  </si>
  <si>
    <t>Stein N° 4</t>
  </si>
  <si>
    <t>Stein N° 5</t>
  </si>
  <si>
    <t>Stein N° 6</t>
  </si>
  <si>
    <t>Stein N° 7</t>
  </si>
  <si>
    <t>Stein N° 8</t>
  </si>
  <si>
    <t>Stein N° 9</t>
  </si>
  <si>
    <t>Stein N° 10</t>
  </si>
  <si>
    <t>Stein N° 11</t>
  </si>
  <si>
    <t>Stein N° 12</t>
  </si>
  <si>
    <t>bending</t>
  </si>
  <si>
    <t>Characteristic bending moment</t>
  </si>
  <si>
    <t>Karakteristiek buigmoment</t>
  </si>
  <si>
    <t>Moment de flexion caractéristique</t>
  </si>
  <si>
    <t xml:space="preserve">Charakteristische Biegemoment </t>
  </si>
  <si>
    <t>Biegemoment</t>
  </si>
  <si>
    <t>tens_shear</t>
  </si>
  <si>
    <t>Karakteristieke weerstand bij trek- en afschuifbelasting Nrk = Vrk</t>
  </si>
  <si>
    <t>Résistance caractéristique pour traction et cisaillement Nrk = Vrk</t>
  </si>
  <si>
    <t>Charakteristische Tragfähigkeit für Zug- und Querbeanspruchung Nrk = Vrk</t>
  </si>
  <si>
    <t>Characteristic resistance under tension and shear loading Nrk = Vrk</t>
  </si>
  <si>
    <r>
      <t>S</t>
    </r>
    <r>
      <rPr>
        <vertAlign val="subscript"/>
        <sz val="8"/>
        <color theme="1"/>
        <rFont val="Calibri"/>
        <family val="2"/>
        <scheme val="minor"/>
      </rPr>
      <t>cr ||</t>
    </r>
    <r>
      <rPr>
        <sz val="8"/>
        <color theme="1"/>
        <rFont val="Calibri"/>
        <family val="2"/>
        <scheme val="minor"/>
      </rPr>
      <t xml:space="preserve"> = S</t>
    </r>
    <r>
      <rPr>
        <vertAlign val="subscript"/>
        <sz val="8"/>
        <color theme="1"/>
        <rFont val="Calibri"/>
        <family val="2"/>
        <scheme val="minor"/>
      </rPr>
      <t>min ||</t>
    </r>
  </si>
  <si>
    <r>
      <t>C</t>
    </r>
    <r>
      <rPr>
        <vertAlign val="subscript"/>
        <sz val="8"/>
        <color theme="1"/>
        <rFont val="Calibri"/>
        <family val="2"/>
        <scheme val="minor"/>
      </rPr>
      <t>cr</t>
    </r>
    <r>
      <rPr>
        <sz val="8"/>
        <color theme="1"/>
        <rFont val="Calibri"/>
        <family val="2"/>
        <scheme val="minor"/>
      </rPr>
      <t xml:space="preserve"> = C</t>
    </r>
    <r>
      <rPr>
        <vertAlign val="subscript"/>
        <sz val="8"/>
        <color theme="1"/>
        <rFont val="Calibri"/>
        <family val="2"/>
        <scheme val="minor"/>
      </rPr>
      <t>min</t>
    </r>
  </si>
  <si>
    <r>
      <t>S</t>
    </r>
    <r>
      <rPr>
        <vertAlign val="subscript"/>
        <sz val="8"/>
        <color theme="1"/>
        <rFont val="Calibri"/>
        <family val="2"/>
        <scheme val="minor"/>
      </rPr>
      <t xml:space="preserve">cr </t>
    </r>
    <r>
      <rPr>
        <vertAlign val="subscript"/>
        <sz val="8"/>
        <color theme="1"/>
        <rFont val="Calibri"/>
        <family val="2"/>
      </rPr>
      <t>ꓕ</t>
    </r>
    <r>
      <rPr>
        <sz val="8"/>
        <color theme="1"/>
        <rFont val="Calibri"/>
        <family val="2"/>
        <scheme val="minor"/>
      </rPr>
      <t xml:space="preserve"> = S</t>
    </r>
    <r>
      <rPr>
        <vertAlign val="subscript"/>
        <sz val="8"/>
        <color theme="1"/>
        <rFont val="Calibri"/>
        <family val="2"/>
        <scheme val="minor"/>
      </rPr>
      <t>min ꓕ</t>
    </r>
  </si>
  <si>
    <t>displacement</t>
  </si>
  <si>
    <t>Displacement under tension and shear load</t>
  </si>
  <si>
    <t>Verplaatsting bij trek-en afschuifkracht</t>
  </si>
  <si>
    <t>Verschiebung unter Zug-und Querlast</t>
  </si>
  <si>
    <t>solid_brick</t>
  </si>
  <si>
    <t>hollow_brick</t>
  </si>
  <si>
    <t>Solid bricks</t>
  </si>
  <si>
    <t>Hollow and perforated bricks</t>
  </si>
  <si>
    <t>Holle en geperforeerde stenen</t>
  </si>
  <si>
    <t>Volle stenen</t>
  </si>
  <si>
    <t>Briques pleines</t>
  </si>
  <si>
    <t>Briques creuses et alvéolaires</t>
  </si>
  <si>
    <t>Volsteine</t>
  </si>
  <si>
    <t>Hohlsteine</t>
  </si>
  <si>
    <t>F</t>
  </si>
  <si>
    <t>Force</t>
  </si>
  <si>
    <t>Kracht</t>
  </si>
  <si>
    <t>Résistance</t>
  </si>
  <si>
    <t>Tragfähigkeit</t>
  </si>
  <si>
    <r>
      <t>δ</t>
    </r>
    <r>
      <rPr>
        <b/>
        <vertAlign val="subscript"/>
        <sz val="8"/>
        <color theme="1"/>
        <rFont val="Calibri"/>
        <family val="2"/>
        <scheme val="minor"/>
      </rPr>
      <t>N0</t>
    </r>
    <r>
      <rPr>
        <b/>
        <sz val="8"/>
        <color theme="1"/>
        <rFont val="Calibri"/>
        <family val="2"/>
        <scheme val="minor"/>
      </rPr>
      <t xml:space="preserve"> [mm]</t>
    </r>
  </si>
  <si>
    <r>
      <t>δ</t>
    </r>
    <r>
      <rPr>
        <b/>
        <vertAlign val="subscript"/>
        <sz val="8"/>
        <color theme="1"/>
        <rFont val="Calibri"/>
        <family val="2"/>
        <scheme val="minor"/>
      </rPr>
      <t>N∞</t>
    </r>
    <r>
      <rPr>
        <b/>
        <sz val="8"/>
        <color theme="1"/>
        <rFont val="Calibri"/>
        <family val="2"/>
        <scheme val="minor"/>
      </rPr>
      <t xml:space="preserve"> [mm]</t>
    </r>
  </si>
  <si>
    <r>
      <t>δ</t>
    </r>
    <r>
      <rPr>
        <b/>
        <vertAlign val="subscript"/>
        <sz val="8"/>
        <color theme="1"/>
        <rFont val="Calibri"/>
        <family val="2"/>
        <scheme val="minor"/>
      </rPr>
      <t>V0</t>
    </r>
    <r>
      <rPr>
        <b/>
        <sz val="8"/>
        <color theme="1"/>
        <rFont val="Calibri"/>
        <family val="2"/>
        <scheme val="minor"/>
      </rPr>
      <t xml:space="preserve"> [mm]</t>
    </r>
  </si>
  <si>
    <r>
      <t>δV</t>
    </r>
    <r>
      <rPr>
        <b/>
        <vertAlign val="subscript"/>
        <sz val="8"/>
        <color theme="1"/>
        <rFont val="Calibri"/>
        <family val="2"/>
        <scheme val="minor"/>
      </rPr>
      <t>∞</t>
    </r>
    <r>
      <rPr>
        <b/>
        <sz val="8"/>
        <color theme="1"/>
        <rFont val="Calibri"/>
        <family val="2"/>
        <scheme val="minor"/>
      </rPr>
      <t xml:space="preserve"> [mm]</t>
    </r>
  </si>
  <si>
    <t xml:space="preserve"> Nrk/(1,4.Ym)</t>
  </si>
  <si>
    <t>Tamis perforé + tige filetée</t>
  </si>
  <si>
    <t>Douille femelle + tige filetée</t>
  </si>
  <si>
    <t>Fer à béton</t>
  </si>
  <si>
    <t>Diamètre de coupe du foret</t>
  </si>
  <si>
    <t>Snijdiameter van boor</t>
  </si>
  <si>
    <t>Schnittdurchmesser des Bohrers</t>
  </si>
  <si>
    <t>Diamètre nominal du foret</t>
  </si>
  <si>
    <t>Diamètre du filetage</t>
  </si>
  <si>
    <t>Durchmesser des Befestigungsspiellochs</t>
  </si>
  <si>
    <t>Dicke der Vorrichtung</t>
  </si>
  <si>
    <t>Durchmesser der Platte</t>
  </si>
  <si>
    <t xml:space="preserve">Classe de résistance </t>
  </si>
  <si>
    <t>Adhérence caractéristique</t>
  </si>
  <si>
    <t>Distance entraxe critique</t>
  </si>
  <si>
    <t>Distance au bord critique</t>
  </si>
  <si>
    <t>Kritischer Abstand</t>
  </si>
  <si>
    <t>Kritischer Kantenabstand</t>
  </si>
  <si>
    <t>Der Installationssicherheitsfaktor von γ2 = 1,2 ist enthalten</t>
  </si>
  <si>
    <t>Le facteur de sécurité d'installation de γ2 = 1,2 est inclus</t>
  </si>
  <si>
    <t>Duktilitätsfaktor</t>
  </si>
  <si>
    <t>Facteur K dans l’éq. (5.6) de l'ETAG Annex C, § 5.2.3.3</t>
  </si>
  <si>
    <t>Siehe Abschnitt 5.2.3.4 des Technischen Berichts TR 029 für die Konstruktion von Verbundankern</t>
  </si>
  <si>
    <t>Voir la section 5.2.3.4 du rapport technique TR 029 pour la conception des ancrages chimiques</t>
  </si>
  <si>
    <t>Effektive Verankerungslänge unter Scherbelastung</t>
  </si>
  <si>
    <t>Außendurchmesser des Ankers</t>
  </si>
  <si>
    <t>Déplacement sous traction et cisaillement</t>
  </si>
  <si>
    <t>Verschiebungsendzustand</t>
  </si>
  <si>
    <t>Verschiebung Service-Grenzzustand</t>
  </si>
  <si>
    <t>Charakteristische Beständigkeit in gerissenem und ungerissenem Beton C20 / 25 bis C50 / 60 unter Brandeinwirkung</t>
  </si>
  <si>
    <t>Charakteristische Zugfestigkeit in gerissenem und ungerissenem Beton C20 / 25 bis C50 / 60 unter Brandeinwirkung</t>
  </si>
  <si>
    <t>Durée de la résistance au feu</t>
  </si>
  <si>
    <t>Feuerwiderstandsdauer</t>
  </si>
  <si>
    <t>Stahlversagen</t>
  </si>
  <si>
    <t>Charakteristischer Widerstand</t>
  </si>
  <si>
    <t>Ausziehfehler</t>
  </si>
  <si>
    <t>Betonkegelversagen</t>
  </si>
  <si>
    <t>Rupture par cône de béton</t>
  </si>
  <si>
    <t>Abstand</t>
  </si>
  <si>
    <t>Kantenabstand</t>
  </si>
  <si>
    <t>Feuerangriff von einer Seite</t>
  </si>
  <si>
    <t>Feuerangriff von mehr als einer Seite</t>
  </si>
  <si>
    <t>In Ermangelung anderer nationaler Vorschriften wird der Teilsicherheitsfaktor für den Widerstand unter Brandexposition γM, fi = 1,0 empfohlen.</t>
  </si>
  <si>
    <t>Charakteristische Scherfestigkeit in gerissenem und ungerissenem Beton C20 / 25 bis C50 / 60 unter Brandeinwirkung</t>
  </si>
  <si>
    <t>Stahlversagen mit Hebelarm</t>
  </si>
  <si>
    <t>Betonausfall</t>
  </si>
  <si>
    <t>K-Faktor</t>
  </si>
  <si>
    <t>Betonkantenversagen</t>
  </si>
  <si>
    <t xml:space="preserve">Der Anfangswert V0Rk, c, fi des charakteristischen Widerstands in Beton C20 / 25 bis C50 / 60 unter Brandexposition kann bestimmt werden durch:_x000D_
V0Rk, c, fi = 0,25 x V0Rk, c (≤ R90) V0Rk, c, fi = 0,20 x V0Rk, c (R120) Mit V0Rk, c Anfangswert des charakteristischen Widerstands in gerissenem Beton C20 / 25 unter normale Temperatur. </t>
  </si>
  <si>
    <r>
      <t xml:space="preserve">Vollziegel MZ+H </t>
    </r>
    <r>
      <rPr>
        <sz val="11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20N/mm² (B)</t>
    </r>
  </si>
  <si>
    <t>Hohlkalksandstein ≥ 12 N / mm² (C)</t>
  </si>
  <si>
    <t>Vertikal perforierter Ziegel ≥ 12 N / mm² (C)</t>
  </si>
  <si>
    <t>Vertikal perforierter Ziegel ≥ 10 N / mm² (C)</t>
  </si>
  <si>
    <t>Leichtbeton-Betonblock ≥ 5 N / mm² (D)</t>
  </si>
  <si>
    <t>Hohllicht-Zuschlagstoffbetonblock ≥ 5 N / mm² (D)</t>
  </si>
  <si>
    <t>Porenbeton ≥ 2 N / mm² (E)</t>
  </si>
  <si>
    <t>Porenbeton ≥ 3,5 N / mm² (E)</t>
  </si>
  <si>
    <t>Plattensteifigkeit nach EOTA TR 026</t>
  </si>
  <si>
    <t>Charakteristischer Belastungswiderstand der Ankerplatte</t>
  </si>
  <si>
    <t>Plattensteifigkeit</t>
  </si>
  <si>
    <t>Wärmepunktdurchlässigkeit nach EOTA TR 025</t>
  </si>
  <si>
    <t>Isolationsdicke</t>
  </si>
  <si>
    <t>Wärmepunktdurchlässigkeit</t>
  </si>
  <si>
    <t>Tige filetée</t>
  </si>
  <si>
    <t>PROFONDEUR D'ANCRAGE REDUITE</t>
  </si>
  <si>
    <t>Diamètre de l'élément d'expansion</t>
  </si>
  <si>
    <t>Longueur de l'élément d'expansion</t>
  </si>
  <si>
    <t>Profondeur d’ancrage effective (catégorie A,B,C,D)</t>
  </si>
  <si>
    <t>Profondeur d’ancrage effective (catégorie E)</t>
  </si>
  <si>
    <t>Profondeur d’ancrage effective minimum</t>
  </si>
  <si>
    <t>Profondeur d’ancrage effective maximum</t>
  </si>
  <si>
    <t>Profondeur de perçage</t>
  </si>
  <si>
    <t>Profondeur de perçage (catégorie A,B,C,D)</t>
  </si>
  <si>
    <t>Profondeur de perçage (catégorie E)</t>
  </si>
  <si>
    <t>Distance entre axes minimum</t>
  </si>
  <si>
    <t>Distance au bord minimum</t>
  </si>
  <si>
    <t>Distance au bord et entre-axes minimum</t>
  </si>
  <si>
    <t>Distance entre axes minimum pour béton fissuré</t>
  </si>
  <si>
    <t>Distance au bord minimum pour béton fissuré</t>
  </si>
  <si>
    <t>Distance entre axes minimum pour béton non-fissuré</t>
  </si>
  <si>
    <t>Distance au bord minimum pour béton non-fissuré</t>
  </si>
  <si>
    <t>Adhérence caractéristique dans le béton fissuré C20/25</t>
  </si>
  <si>
    <t>Adhérence caractéristique dans le béton non-fissuré C20/25</t>
  </si>
  <si>
    <t>Trou inondé</t>
  </si>
  <si>
    <t>Résistance caractéristique dans le béton non fissuré C20/25</t>
  </si>
  <si>
    <t>Epaisseur minimum de la dalle de béton</t>
  </si>
  <si>
    <t>Effort de traction</t>
  </si>
  <si>
    <t>Effort de traction dans le béton FISSURE</t>
  </si>
  <si>
    <t>Effort de traction dans le béton NON FISSURE</t>
  </si>
  <si>
    <t>Déplacement à l'ELS</t>
  </si>
  <si>
    <t>Déplacement à l'ELU</t>
  </si>
  <si>
    <t>K factor in eq. (5.6)  from ETAG Annex C, § 5.2.3.3</t>
  </si>
  <si>
    <t>Profondeur d'ancrage effective sous charge de cisaillement</t>
  </si>
  <si>
    <t>Effort de cisaillement</t>
  </si>
  <si>
    <t>Rupture de l'acier</t>
  </si>
  <si>
    <t>Entraxe critique</t>
  </si>
  <si>
    <t xml:space="preserve">Distance au bord critique </t>
  </si>
  <si>
    <t>Déplacement sous charge de cisaillement</t>
  </si>
  <si>
    <t>Déplacement sous charge de traction</t>
  </si>
  <si>
    <t>Résistance au feu caractéristique pour béton fissuré et non fissuré C20/25-C50/60</t>
  </si>
  <si>
    <t>Résistance au feu caractéristique en traction pour béton fissuré et non fissuré C20/25-C50/60</t>
  </si>
  <si>
    <t>Résistance au feu caractéristique en cisaillement pour béton fissuré et non fissuré C20/25-C50/60</t>
  </si>
  <si>
    <t>La valeur initiale V0Rk,c,fi de résistance au feu caractéristique dans un béton C20/25 à C50/60 peut se calculer ainsi :
V0Rk,c,fi = 0,25 x V0Rk,c (≤ R90) V0Rk,c,fi = 0,20 x V0Rk,c (R120)
où V0Rk,c est la valeur initiale de résistance caractéristique en béton fissuré C20/25 à température normale.</t>
  </si>
  <si>
    <t>Résistance caractéristique sous action sismique</t>
  </si>
  <si>
    <t>Adhérence caractéristique sous d'action sismique dans du béton C20/25</t>
  </si>
  <si>
    <t>Tension load steel</t>
  </si>
  <si>
    <t>Trekbelasting staal</t>
  </si>
  <si>
    <t>Résistance en traction de l'acier</t>
  </si>
  <si>
    <t>Résistance en traction caractéristique catégorie C1</t>
  </si>
  <si>
    <t>Résistance en traction caractéristique catégorie C2</t>
  </si>
  <si>
    <t>Résistance au cisaillement caractéristique catégorie C1</t>
  </si>
  <si>
    <t>Résistance au cisaillement caractéristique catégorie C2</t>
  </si>
  <si>
    <t>Résistance en traction caractéristique NRk dans le béton et la maçonnerie pour un ancrage</t>
  </si>
  <si>
    <t xml:space="preserve">Family </t>
  </si>
  <si>
    <t xml:space="preserve">A = MECHANICAL ANCHORS FOR CONCRETE </t>
  </si>
  <si>
    <t xml:space="preserve">B = CHEMICAL ANCHORS FOR CONCRETE </t>
  </si>
  <si>
    <t xml:space="preserve">C = MECHANICAL ANCHORS FOR BRICKWORK </t>
  </si>
  <si>
    <t xml:space="preserve">D = CHEMICAL ANCHORS FOR BRICKWORK </t>
  </si>
  <si>
    <t xml:space="preserve">E = NYLON ANCHORS FOR BRICKWORK </t>
  </si>
  <si>
    <t>B</t>
  </si>
  <si>
    <t>B-D</t>
  </si>
  <si>
    <t>A-B-C-D-E</t>
  </si>
  <si>
    <t>Diamètre de la rondelle</t>
  </si>
  <si>
    <t>E</t>
  </si>
  <si>
    <t>A-B</t>
  </si>
  <si>
    <t>C-D-E</t>
  </si>
  <si>
    <t>A</t>
  </si>
  <si>
    <t>Rigidité de la rondelle selon EOTA TR 026</t>
  </si>
  <si>
    <t>Résistance caractéristique à la traction de la rondelle</t>
  </si>
  <si>
    <t>Rigidité de la rondelle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</si>
</sst>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8"/>
      <color theme="1"/>
      <name val="Calibri"/>
      <family val="2"/>
    </font>
    <font>
      <vertAlign val="subscript"/>
      <sz val="8"/>
      <color theme="1"/>
      <name val="Calibri"/>
      <family val="2"/>
    </font>
    <font>
      <sz val="8"/>
      <color theme="0" tint="-0.14999847407452621"/>
      <name val="Calibri"/>
      <family val="2"/>
      <scheme val="minor"/>
    </font>
    <font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b/>
      <sz val="8"/>
      <color theme="1"/>
      <name val="Calibri"/>
      <family val="2"/>
    </font>
    <font>
      <sz val="11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Arial"/>
      <family val="2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</font>
    <font>
      <sz val="8"/>
      <color theme="0"/>
      <name val="Arial"/>
      <family val="2"/>
    </font>
    <font>
      <b/>
      <vertAlign val="subscript"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5" fillId="0" borderId="0" xfId="0" applyFont="1"/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0" fillId="4" borderId="0" xfId="0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13" Type="http://schemas.openxmlformats.org/officeDocument/2006/relationships/image" Target="../media/image8.png"/><Relationship Id="rId3" Type="http://schemas.microsoft.com/office/2007/relationships/hdphoto" Target="../media/hdphoto1.wdp"/><Relationship Id="rId7" Type="http://schemas.openxmlformats.org/officeDocument/2006/relationships/image" Target="../media/image5.png"/><Relationship Id="rId12" Type="http://schemas.microsoft.com/office/2007/relationships/hdphoto" Target="../media/hdphoto5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0" Type="http://schemas.microsoft.com/office/2007/relationships/hdphoto" Target="../media/hdphoto4.wdp"/><Relationship Id="rId4" Type="http://schemas.openxmlformats.org/officeDocument/2006/relationships/image" Target="../media/image3.png"/><Relationship Id="rId9" Type="http://schemas.openxmlformats.org/officeDocument/2006/relationships/image" Target="../media/image6.png"/><Relationship Id="rId14" Type="http://schemas.microsoft.com/office/2007/relationships/hdphoto" Target="../media/hdphoto6.wdp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13" Type="http://schemas.openxmlformats.org/officeDocument/2006/relationships/image" Target="../media/image8.png"/><Relationship Id="rId3" Type="http://schemas.microsoft.com/office/2007/relationships/hdphoto" Target="../media/hdphoto1.wdp"/><Relationship Id="rId7" Type="http://schemas.openxmlformats.org/officeDocument/2006/relationships/image" Target="../media/image5.png"/><Relationship Id="rId12" Type="http://schemas.microsoft.com/office/2007/relationships/hdphoto" Target="../media/hdphoto5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0" Type="http://schemas.microsoft.com/office/2007/relationships/hdphoto" Target="../media/hdphoto4.wdp"/><Relationship Id="rId4" Type="http://schemas.openxmlformats.org/officeDocument/2006/relationships/image" Target="../media/image3.png"/><Relationship Id="rId9" Type="http://schemas.openxmlformats.org/officeDocument/2006/relationships/image" Target="../media/image6.png"/><Relationship Id="rId14" Type="http://schemas.microsoft.com/office/2007/relationships/hdphoto" Target="../media/hdphoto6.wd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13" Type="http://schemas.openxmlformats.org/officeDocument/2006/relationships/image" Target="../media/image8.png"/><Relationship Id="rId3" Type="http://schemas.microsoft.com/office/2007/relationships/hdphoto" Target="../media/hdphoto1.wdp"/><Relationship Id="rId7" Type="http://schemas.openxmlformats.org/officeDocument/2006/relationships/image" Target="../media/image5.png"/><Relationship Id="rId12" Type="http://schemas.microsoft.com/office/2007/relationships/hdphoto" Target="../media/hdphoto5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0" Type="http://schemas.microsoft.com/office/2007/relationships/hdphoto" Target="../media/hdphoto4.wdp"/><Relationship Id="rId4" Type="http://schemas.openxmlformats.org/officeDocument/2006/relationships/image" Target="../media/image3.png"/><Relationship Id="rId9" Type="http://schemas.openxmlformats.org/officeDocument/2006/relationships/image" Target="../media/image6.png"/><Relationship Id="rId14" Type="http://schemas.microsoft.com/office/2007/relationships/hdphoto" Target="../media/hdphoto6.wdp"/></Relationships>
</file>

<file path=xl/drawings/_rels/drawing5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13" Type="http://schemas.openxmlformats.org/officeDocument/2006/relationships/image" Target="../media/image8.png"/><Relationship Id="rId3" Type="http://schemas.microsoft.com/office/2007/relationships/hdphoto" Target="../media/hdphoto1.wdp"/><Relationship Id="rId7" Type="http://schemas.openxmlformats.org/officeDocument/2006/relationships/image" Target="../media/image5.png"/><Relationship Id="rId12" Type="http://schemas.microsoft.com/office/2007/relationships/hdphoto" Target="../media/hdphoto5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11.png"/><Relationship Id="rId10" Type="http://schemas.microsoft.com/office/2007/relationships/hdphoto" Target="../media/hdphoto4.wdp"/><Relationship Id="rId4" Type="http://schemas.openxmlformats.org/officeDocument/2006/relationships/image" Target="../media/image3.png"/><Relationship Id="rId9" Type="http://schemas.openxmlformats.org/officeDocument/2006/relationships/image" Target="../media/image6.png"/><Relationship Id="rId14" Type="http://schemas.microsoft.com/office/2007/relationships/hdphoto" Target="../media/hdphoto6.wdp"/></Relationships>
</file>

<file path=xl/drawings/_rels/drawing6.xml.rels><?xml version="1.0" encoding="UTF-8" standalone="yes"?>
<Relationships xmlns="http://schemas.openxmlformats.org/package/2006/relationships"><Relationship Id="rId8" Type="http://schemas.microsoft.com/office/2007/relationships/hdphoto" Target="../media/hdphoto5.wdp"/><Relationship Id="rId13" Type="http://schemas.openxmlformats.org/officeDocument/2006/relationships/image" Target="../media/image12.emf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12" Type="http://schemas.microsoft.com/office/2007/relationships/hdphoto" Target="../media/hdphoto6.wdp"/><Relationship Id="rId17" Type="http://schemas.microsoft.com/office/2007/relationships/hdphoto" Target="../media/hdphoto7.wdp"/><Relationship Id="rId2" Type="http://schemas.microsoft.com/office/2007/relationships/hdphoto" Target="../media/hdphoto2.wdp"/><Relationship Id="rId16" Type="http://schemas.openxmlformats.org/officeDocument/2006/relationships/image" Target="../media/image13.png"/><Relationship Id="rId1" Type="http://schemas.openxmlformats.org/officeDocument/2006/relationships/image" Target="../media/image4.png"/><Relationship Id="rId6" Type="http://schemas.microsoft.com/office/2007/relationships/hdphoto" Target="../media/hdphoto4.wdp"/><Relationship Id="rId11" Type="http://schemas.openxmlformats.org/officeDocument/2006/relationships/image" Target="../media/image8.png"/><Relationship Id="rId5" Type="http://schemas.openxmlformats.org/officeDocument/2006/relationships/image" Target="../media/image6.png"/><Relationship Id="rId15" Type="http://schemas.microsoft.com/office/2007/relationships/hdphoto" Target="../media/hdphoto1.wdp"/><Relationship Id="rId10" Type="http://schemas.openxmlformats.org/officeDocument/2006/relationships/image" Target="../media/image3.png"/><Relationship Id="rId4" Type="http://schemas.microsoft.com/office/2007/relationships/hdphoto" Target="../media/hdphoto3.wdp"/><Relationship Id="rId9" Type="http://schemas.openxmlformats.org/officeDocument/2006/relationships/image" Target="../media/image1.png"/><Relationship Id="rId1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microsoft.com/office/2007/relationships/hdphoto" Target="../media/hdphoto7.wdp"/><Relationship Id="rId3" Type="http://schemas.microsoft.com/office/2007/relationships/hdphoto" Target="../media/hdphoto1.wdp"/><Relationship Id="rId7" Type="http://schemas.microsoft.com/office/2007/relationships/hdphoto" Target="../media/hdphoto3.wdp"/><Relationship Id="rId12" Type="http://schemas.openxmlformats.org/officeDocument/2006/relationships/image" Target="../media/image13.png"/><Relationship Id="rId2" Type="http://schemas.openxmlformats.org/officeDocument/2006/relationships/image" Target="../media/image2.png"/><Relationship Id="rId16" Type="http://schemas.openxmlformats.org/officeDocument/2006/relationships/image" Target="../media/image12.emf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microsoft.com/office/2007/relationships/hdphoto" Target="../media/hdphoto5.wdp"/><Relationship Id="rId5" Type="http://schemas.microsoft.com/office/2007/relationships/hdphoto" Target="../media/hdphoto2.wdp"/><Relationship Id="rId15" Type="http://schemas.microsoft.com/office/2007/relationships/hdphoto" Target="../media/hdphoto8.wdp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microsoft.com/office/2007/relationships/hdphoto" Target="../media/hdphoto4.wdp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152400</xdr:rowOff>
    </xdr:from>
    <xdr:to>
      <xdr:col>0</xdr:col>
      <xdr:colOff>808990</xdr:colOff>
      <xdr:row>14</xdr:row>
      <xdr:rowOff>23496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3C981F-1331-46E6-8754-018D2C51A35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4475"/>
          <a:ext cx="808990" cy="6807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171450</xdr:rowOff>
    </xdr:from>
    <xdr:to>
      <xdr:col>0</xdr:col>
      <xdr:colOff>760095</xdr:colOff>
      <xdr:row>28</xdr:row>
      <xdr:rowOff>142240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A71C8E-A2F1-48A0-9990-08C804B6674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4038600"/>
          <a:ext cx="760095" cy="46609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45</xdr:row>
      <xdr:rowOff>142875</xdr:rowOff>
    </xdr:from>
    <xdr:to>
      <xdr:col>0</xdr:col>
      <xdr:colOff>666674</xdr:colOff>
      <xdr:row>51</xdr:row>
      <xdr:rowOff>104674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B1CB9D-438C-4F51-92FE-A5106612B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7086600"/>
          <a:ext cx="609524" cy="81904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82</xdr:row>
      <xdr:rowOff>161925</xdr:rowOff>
    </xdr:from>
    <xdr:to>
      <xdr:col>0</xdr:col>
      <xdr:colOff>817245</xdr:colOff>
      <xdr:row>84</xdr:row>
      <xdr:rowOff>123190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8FEEED-61F1-4915-87EE-45A45F26FAEE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150" y="12592050"/>
          <a:ext cx="760095" cy="26606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101</xdr:row>
      <xdr:rowOff>180975</xdr:rowOff>
    </xdr:from>
    <xdr:to>
      <xdr:col>0</xdr:col>
      <xdr:colOff>749300</xdr:colOff>
      <xdr:row>104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6974BF8-8489-4B68-9B63-BC606DCC5404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5" y="15506700"/>
          <a:ext cx="701675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112</xdr:row>
      <xdr:rowOff>76200</xdr:rowOff>
    </xdr:from>
    <xdr:to>
      <xdr:col>0</xdr:col>
      <xdr:colOff>788670</xdr:colOff>
      <xdr:row>114</xdr:row>
      <xdr:rowOff>153035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A382624-2D87-4D1E-A2BC-D9B5E68FE202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8575" y="17087850"/>
          <a:ext cx="760095" cy="3625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117</xdr:row>
      <xdr:rowOff>20515</xdr:rowOff>
    </xdr:from>
    <xdr:to>
      <xdr:col>0</xdr:col>
      <xdr:colOff>600075</xdr:colOff>
      <xdr:row>120</xdr:row>
      <xdr:rowOff>3175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C3E74DA-D2FF-4B94-A74E-CDFDFBD96659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0" y="17794165"/>
          <a:ext cx="504825" cy="54463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138</xdr:row>
      <xdr:rowOff>85725</xdr:rowOff>
    </xdr:from>
    <xdr:ext cx="808990" cy="680720"/>
    <xdr:pic>
      <xdr:nvPicPr>
        <xdr:cNvPr id="9" name="Picture 8">
          <a:extLst>
            <a:ext uri="{FF2B5EF4-FFF2-40B4-BE49-F238E27FC236}">
              <a16:creationId xmlns:a16="http://schemas.microsoft.com/office/drawing/2014/main" id="{9013BA07-F588-4972-830B-773E02AE40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155025"/>
          <a:ext cx="808990" cy="68072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160</xdr:row>
      <xdr:rowOff>142875</xdr:rowOff>
    </xdr:from>
    <xdr:ext cx="609524" cy="819048"/>
    <xdr:pic>
      <xdr:nvPicPr>
        <xdr:cNvPr id="10" name="Picture 9">
          <a:extLst>
            <a:ext uri="{FF2B5EF4-FFF2-40B4-BE49-F238E27FC236}">
              <a16:creationId xmlns:a16="http://schemas.microsoft.com/office/drawing/2014/main" id="{506228F9-C2F9-4022-B070-4EC90532B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24603075"/>
          <a:ext cx="609524" cy="819048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178</xdr:row>
      <xdr:rowOff>87611</xdr:rowOff>
    </xdr:from>
    <xdr:ext cx="704158" cy="730821"/>
    <xdr:pic>
      <xdr:nvPicPr>
        <xdr:cNvPr id="11" name="Picture 10">
          <a:extLst>
            <a:ext uri="{FF2B5EF4-FFF2-40B4-BE49-F238E27FC236}">
              <a16:creationId xmlns:a16="http://schemas.microsoft.com/office/drawing/2014/main" id="{F3DE9EC0-99B4-4BBE-8F20-8239F1CC0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5" y="27119561"/>
          <a:ext cx="704158" cy="73082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194</xdr:row>
      <xdr:rowOff>152400</xdr:rowOff>
    </xdr:from>
    <xdr:ext cx="760095" cy="266065"/>
    <xdr:pic>
      <xdr:nvPicPr>
        <xdr:cNvPr id="12" name="Picture 11">
          <a:extLst>
            <a:ext uri="{FF2B5EF4-FFF2-40B4-BE49-F238E27FC236}">
              <a16:creationId xmlns:a16="http://schemas.microsoft.com/office/drawing/2014/main" id="{6C5E6B73-42D5-4985-B04D-D1C66020D637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29698950"/>
          <a:ext cx="760095" cy="26606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199</xdr:row>
      <xdr:rowOff>114300</xdr:rowOff>
    </xdr:from>
    <xdr:ext cx="701675" cy="317500"/>
    <xdr:pic>
      <xdr:nvPicPr>
        <xdr:cNvPr id="13" name="Picture 12">
          <a:extLst>
            <a:ext uri="{FF2B5EF4-FFF2-40B4-BE49-F238E27FC236}">
              <a16:creationId xmlns:a16="http://schemas.microsoft.com/office/drawing/2014/main" id="{2B97F81F-6FC3-48F1-BC46-3F1B7BC60E72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200" y="30441900"/>
          <a:ext cx="701675" cy="317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204</xdr:row>
      <xdr:rowOff>76200</xdr:rowOff>
    </xdr:from>
    <xdr:ext cx="760095" cy="362585"/>
    <xdr:pic>
      <xdr:nvPicPr>
        <xdr:cNvPr id="14" name="Picture 13">
          <a:extLst>
            <a:ext uri="{FF2B5EF4-FFF2-40B4-BE49-F238E27FC236}">
              <a16:creationId xmlns:a16="http://schemas.microsoft.com/office/drawing/2014/main" id="{ED748AED-51C1-4051-8E7B-A3027D23AF45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8575" y="31184850"/>
          <a:ext cx="760095" cy="36258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209</xdr:row>
      <xdr:rowOff>57150</xdr:rowOff>
    </xdr:from>
    <xdr:ext cx="504825" cy="536575"/>
    <xdr:pic>
      <xdr:nvPicPr>
        <xdr:cNvPr id="15" name="Picture 14">
          <a:extLst>
            <a:ext uri="{FF2B5EF4-FFF2-40B4-BE49-F238E27FC236}">
              <a16:creationId xmlns:a16="http://schemas.microsoft.com/office/drawing/2014/main" id="{2CD65B6D-E425-4C1C-BC56-50469624AC26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0" y="31946850"/>
          <a:ext cx="504825" cy="536575"/>
        </a:xfrm>
        <a:prstGeom prst="rect">
          <a:avLst/>
        </a:prstGeom>
      </xdr:spPr>
    </xdr:pic>
    <xdr:clientData/>
  </xdr:oneCellAnchor>
  <xdr:oneCellAnchor>
    <xdr:from>
      <xdr:col>0</xdr:col>
      <xdr:colOff>84259</xdr:colOff>
      <xdr:row>61</xdr:row>
      <xdr:rowOff>14343</xdr:rowOff>
    </xdr:from>
    <xdr:ext cx="560510" cy="581734"/>
    <xdr:pic>
      <xdr:nvPicPr>
        <xdr:cNvPr id="16" name="Picture 15">
          <a:extLst>
            <a:ext uri="{FF2B5EF4-FFF2-40B4-BE49-F238E27FC236}">
              <a16:creationId xmlns:a16="http://schemas.microsoft.com/office/drawing/2014/main" id="{8A97B74D-6164-49B6-BA7B-0BAB0241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259" y="9244068"/>
          <a:ext cx="560510" cy="58173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152400</xdr:rowOff>
    </xdr:from>
    <xdr:to>
      <xdr:col>0</xdr:col>
      <xdr:colOff>808990</xdr:colOff>
      <xdr:row>14</xdr:row>
      <xdr:rowOff>23496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680D5B-B738-480F-A954-C759881E9F8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52550"/>
          <a:ext cx="808990" cy="6807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171450</xdr:rowOff>
    </xdr:from>
    <xdr:to>
      <xdr:col>0</xdr:col>
      <xdr:colOff>760095</xdr:colOff>
      <xdr:row>28</xdr:row>
      <xdr:rowOff>142240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393316-69AF-4281-A55A-AB817D86934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3876675"/>
          <a:ext cx="760095" cy="46609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40</xdr:row>
      <xdr:rowOff>120895</xdr:rowOff>
    </xdr:from>
    <xdr:to>
      <xdr:col>0</xdr:col>
      <xdr:colOff>666674</xdr:colOff>
      <xdr:row>46</xdr:row>
      <xdr:rowOff>82693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C62278-7166-43C7-A787-55C3EFC06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6378087"/>
          <a:ext cx="609524" cy="84102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69</xdr:row>
      <xdr:rowOff>161925</xdr:rowOff>
    </xdr:from>
    <xdr:to>
      <xdr:col>0</xdr:col>
      <xdr:colOff>817245</xdr:colOff>
      <xdr:row>71</xdr:row>
      <xdr:rowOff>123190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DB47D8-3701-4036-80E3-E42E2845D687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150" y="12430125"/>
          <a:ext cx="760095" cy="26606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88</xdr:row>
      <xdr:rowOff>180975</xdr:rowOff>
    </xdr:from>
    <xdr:to>
      <xdr:col>0</xdr:col>
      <xdr:colOff>749300</xdr:colOff>
      <xdr:row>90</xdr:row>
      <xdr:rowOff>157218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7473331-59BD-4897-9251-43237396E326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5" y="15344775"/>
          <a:ext cx="701675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99</xdr:row>
      <xdr:rowOff>76200</xdr:rowOff>
    </xdr:from>
    <xdr:to>
      <xdr:col>0</xdr:col>
      <xdr:colOff>788670</xdr:colOff>
      <xdr:row>101</xdr:row>
      <xdr:rowOff>153036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D10F29-85B5-4309-8720-3D72792D9A50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8575" y="16925925"/>
          <a:ext cx="760095" cy="3625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104</xdr:row>
      <xdr:rowOff>20515</xdr:rowOff>
    </xdr:from>
    <xdr:to>
      <xdr:col>0</xdr:col>
      <xdr:colOff>600075</xdr:colOff>
      <xdr:row>107</xdr:row>
      <xdr:rowOff>3176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B73B939-BC52-438A-80CE-57FF413B4529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0" y="17632240"/>
          <a:ext cx="504825" cy="544635"/>
        </a:xfrm>
        <a:prstGeom prst="rect">
          <a:avLst/>
        </a:prstGeom>
      </xdr:spPr>
    </xdr:pic>
    <xdr:clientData/>
  </xdr:twoCellAnchor>
  <xdr:oneCellAnchor>
    <xdr:from>
      <xdr:col>0</xdr:col>
      <xdr:colOff>84259</xdr:colOff>
      <xdr:row>51</xdr:row>
      <xdr:rowOff>14343</xdr:rowOff>
    </xdr:from>
    <xdr:ext cx="560510" cy="581734"/>
    <xdr:pic>
      <xdr:nvPicPr>
        <xdr:cNvPr id="16" name="Picture 15">
          <a:extLst>
            <a:ext uri="{FF2B5EF4-FFF2-40B4-BE49-F238E27FC236}">
              <a16:creationId xmlns:a16="http://schemas.microsoft.com/office/drawing/2014/main" id="{AC474F19-EAF5-4804-BF17-C22D11DB5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259" y="9082143"/>
          <a:ext cx="560510" cy="58173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59120</xdr:colOff>
      <xdr:row>13</xdr:row>
      <xdr:rowOff>118241</xdr:rowOff>
    </xdr:from>
    <xdr:to>
      <xdr:col>0</xdr:col>
      <xdr:colOff>775243</xdr:colOff>
      <xdr:row>14</xdr:row>
      <xdr:rowOff>155263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87F1F24-4F99-44E7-9195-7426DBC50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20" y="2115207"/>
          <a:ext cx="716123" cy="201246"/>
        </a:xfrm>
        <a:prstGeom prst="rect">
          <a:avLst/>
        </a:prstGeom>
      </xdr:spPr>
    </xdr:pic>
    <xdr:clientData/>
  </xdr:twoCellAnchor>
  <xdr:twoCellAnchor editAs="oneCell">
    <xdr:from>
      <xdr:col>0</xdr:col>
      <xdr:colOff>16670</xdr:colOff>
      <xdr:row>7</xdr:row>
      <xdr:rowOff>66527</xdr:rowOff>
    </xdr:from>
    <xdr:to>
      <xdr:col>0</xdr:col>
      <xdr:colOff>818084</xdr:colOff>
      <xdr:row>10</xdr:row>
      <xdr:rowOff>39575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BC683FF-B86D-405C-994C-C3902E3D6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630599" flipV="1">
          <a:off x="16670" y="1097855"/>
          <a:ext cx="801414" cy="4657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124811</xdr:rowOff>
    </xdr:from>
    <xdr:to>
      <xdr:col>0</xdr:col>
      <xdr:colOff>716123</xdr:colOff>
      <xdr:row>43</xdr:row>
      <xdr:rowOff>37023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C0A1A5-42DD-4651-9501-764DD4EF4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86501"/>
          <a:ext cx="716123" cy="2012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59121</xdr:rowOff>
    </xdr:from>
    <xdr:to>
      <xdr:col>0</xdr:col>
      <xdr:colOff>801414</xdr:colOff>
      <xdr:row>32</xdr:row>
      <xdr:rowOff>91289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82FB49-2322-48B0-8AA2-A7286B89A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630599" flipV="1">
          <a:off x="0" y="4466897"/>
          <a:ext cx="801414" cy="4657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152400</xdr:rowOff>
    </xdr:from>
    <xdr:to>
      <xdr:col>0</xdr:col>
      <xdr:colOff>808990</xdr:colOff>
      <xdr:row>14</xdr:row>
      <xdr:rowOff>23496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BC68D0-15B6-4613-A36F-65C25547DB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38325"/>
          <a:ext cx="808990" cy="6807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171450</xdr:rowOff>
    </xdr:from>
    <xdr:to>
      <xdr:col>0</xdr:col>
      <xdr:colOff>760095</xdr:colOff>
      <xdr:row>28</xdr:row>
      <xdr:rowOff>142240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0498E4-1588-4E2C-8339-E9BE0C3113B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4933950"/>
          <a:ext cx="760095" cy="46609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45</xdr:row>
      <xdr:rowOff>142875</xdr:rowOff>
    </xdr:from>
    <xdr:to>
      <xdr:col>0</xdr:col>
      <xdr:colOff>666674</xdr:colOff>
      <xdr:row>51</xdr:row>
      <xdr:rowOff>104674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4DD6C8-E58B-4B08-9250-FEF031698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9134475"/>
          <a:ext cx="609524" cy="8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82</xdr:row>
      <xdr:rowOff>161925</xdr:rowOff>
    </xdr:from>
    <xdr:to>
      <xdr:col>0</xdr:col>
      <xdr:colOff>817245</xdr:colOff>
      <xdr:row>84</xdr:row>
      <xdr:rowOff>123190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F4EDB8-C4B6-47FA-BFC3-FD0F31776CC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150" y="14478000"/>
          <a:ext cx="760095" cy="26606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101</xdr:row>
      <xdr:rowOff>180975</xdr:rowOff>
    </xdr:from>
    <xdr:to>
      <xdr:col>0</xdr:col>
      <xdr:colOff>749300</xdr:colOff>
      <xdr:row>103</xdr:row>
      <xdr:rowOff>159238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4B2D337-ADE5-405E-B191-C977BA51431E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5" y="18421350"/>
          <a:ext cx="701675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112</xdr:row>
      <xdr:rowOff>76200</xdr:rowOff>
    </xdr:from>
    <xdr:to>
      <xdr:col>0</xdr:col>
      <xdr:colOff>788670</xdr:colOff>
      <xdr:row>114</xdr:row>
      <xdr:rowOff>153035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1A713BF-81D7-4C6A-BAB1-E06738B83193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8575" y="20602575"/>
          <a:ext cx="760095" cy="3625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117</xdr:row>
      <xdr:rowOff>20515</xdr:rowOff>
    </xdr:from>
    <xdr:to>
      <xdr:col>0</xdr:col>
      <xdr:colOff>600075</xdr:colOff>
      <xdr:row>120</xdr:row>
      <xdr:rowOff>3175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0C326A6-42CA-4EA8-B489-21BF5E2F352E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0" y="17905534"/>
          <a:ext cx="504825" cy="54683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138</xdr:row>
      <xdr:rowOff>85725</xdr:rowOff>
    </xdr:from>
    <xdr:ext cx="808990" cy="680720"/>
    <xdr:pic>
      <xdr:nvPicPr>
        <xdr:cNvPr id="14" name="Picture 13">
          <a:extLst>
            <a:ext uri="{FF2B5EF4-FFF2-40B4-BE49-F238E27FC236}">
              <a16:creationId xmlns:a16="http://schemas.microsoft.com/office/drawing/2014/main" id="{DF5F115F-1CCE-499A-A406-DCAB68DDF4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57450"/>
          <a:ext cx="808990" cy="68072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160</xdr:row>
      <xdr:rowOff>142875</xdr:rowOff>
    </xdr:from>
    <xdr:ext cx="609524" cy="819048"/>
    <xdr:pic>
      <xdr:nvPicPr>
        <xdr:cNvPr id="17" name="Picture 16">
          <a:extLst>
            <a:ext uri="{FF2B5EF4-FFF2-40B4-BE49-F238E27FC236}">
              <a16:creationId xmlns:a16="http://schemas.microsoft.com/office/drawing/2014/main" id="{0D0516B4-2766-4EA0-9497-37635C736B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9563100"/>
          <a:ext cx="609524" cy="819048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177</xdr:row>
      <xdr:rowOff>58303</xdr:rowOff>
    </xdr:from>
    <xdr:ext cx="704158" cy="730821"/>
    <xdr:pic>
      <xdr:nvPicPr>
        <xdr:cNvPr id="18" name="Picture 17">
          <a:extLst>
            <a:ext uri="{FF2B5EF4-FFF2-40B4-BE49-F238E27FC236}">
              <a16:creationId xmlns:a16="http://schemas.microsoft.com/office/drawing/2014/main" id="{1B902DFD-96CE-4691-90E0-91A8DBD6B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5" y="27417034"/>
          <a:ext cx="704158" cy="73082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194</xdr:row>
      <xdr:rowOff>152400</xdr:rowOff>
    </xdr:from>
    <xdr:ext cx="760095" cy="266065"/>
    <xdr:pic>
      <xdr:nvPicPr>
        <xdr:cNvPr id="19" name="Picture 18">
          <a:extLst>
            <a:ext uri="{FF2B5EF4-FFF2-40B4-BE49-F238E27FC236}">
              <a16:creationId xmlns:a16="http://schemas.microsoft.com/office/drawing/2014/main" id="{449400B6-C0CE-468C-BB8E-FF5AFCFDF984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34632900"/>
          <a:ext cx="760095" cy="26606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199</xdr:row>
      <xdr:rowOff>114300</xdr:rowOff>
    </xdr:from>
    <xdr:ext cx="701675" cy="317500"/>
    <xdr:pic>
      <xdr:nvPicPr>
        <xdr:cNvPr id="20" name="Picture 19">
          <a:extLst>
            <a:ext uri="{FF2B5EF4-FFF2-40B4-BE49-F238E27FC236}">
              <a16:creationId xmlns:a16="http://schemas.microsoft.com/office/drawing/2014/main" id="{761076AE-7686-40A4-B102-44029F319387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200" y="35585400"/>
          <a:ext cx="701675" cy="317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204</xdr:row>
      <xdr:rowOff>76200</xdr:rowOff>
    </xdr:from>
    <xdr:ext cx="760095" cy="362585"/>
    <xdr:pic>
      <xdr:nvPicPr>
        <xdr:cNvPr id="21" name="Picture 20">
          <a:extLst>
            <a:ext uri="{FF2B5EF4-FFF2-40B4-BE49-F238E27FC236}">
              <a16:creationId xmlns:a16="http://schemas.microsoft.com/office/drawing/2014/main" id="{D2F51264-EA66-47FF-A71E-C125093A9171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8575" y="21031200"/>
          <a:ext cx="760095" cy="36258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209</xdr:row>
      <xdr:rowOff>57150</xdr:rowOff>
    </xdr:from>
    <xdr:ext cx="504825" cy="536575"/>
    <xdr:pic>
      <xdr:nvPicPr>
        <xdr:cNvPr id="22" name="Picture 21">
          <a:extLst>
            <a:ext uri="{FF2B5EF4-FFF2-40B4-BE49-F238E27FC236}">
              <a16:creationId xmlns:a16="http://schemas.microsoft.com/office/drawing/2014/main" id="{09ED2658-DE49-43D4-927B-71D07AFAF12F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0" y="21964650"/>
          <a:ext cx="504825" cy="536575"/>
        </a:xfrm>
        <a:prstGeom prst="rect">
          <a:avLst/>
        </a:prstGeom>
      </xdr:spPr>
    </xdr:pic>
    <xdr:clientData/>
  </xdr:oneCellAnchor>
  <xdr:oneCellAnchor>
    <xdr:from>
      <xdr:col>0</xdr:col>
      <xdr:colOff>84259</xdr:colOff>
      <xdr:row>61</xdr:row>
      <xdr:rowOff>14343</xdr:rowOff>
    </xdr:from>
    <xdr:ext cx="560510" cy="581734"/>
    <xdr:pic>
      <xdr:nvPicPr>
        <xdr:cNvPr id="23" name="Picture 22">
          <a:extLst>
            <a:ext uri="{FF2B5EF4-FFF2-40B4-BE49-F238E27FC236}">
              <a16:creationId xmlns:a16="http://schemas.microsoft.com/office/drawing/2014/main" id="{47CF5753-B256-4FA5-9F75-288049AAE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259" y="9231612"/>
          <a:ext cx="560510" cy="58173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152400</xdr:rowOff>
    </xdr:from>
    <xdr:to>
      <xdr:col>0</xdr:col>
      <xdr:colOff>808990</xdr:colOff>
      <xdr:row>13</xdr:row>
      <xdr:rowOff>71121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B181FF-1A80-4E8A-94CB-9D494E9FAF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4475"/>
          <a:ext cx="808990" cy="6807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171450</xdr:rowOff>
    </xdr:from>
    <xdr:to>
      <xdr:col>0</xdr:col>
      <xdr:colOff>760095</xdr:colOff>
      <xdr:row>28</xdr:row>
      <xdr:rowOff>66040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C01FCC-01F7-4A4A-8813-137C490FCE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4038600"/>
          <a:ext cx="760095" cy="46609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48</xdr:row>
      <xdr:rowOff>142875</xdr:rowOff>
    </xdr:from>
    <xdr:to>
      <xdr:col>0</xdr:col>
      <xdr:colOff>666674</xdr:colOff>
      <xdr:row>53</xdr:row>
      <xdr:rowOff>9424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A148CD-623E-45B5-9DBB-58DBE59E4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7086600"/>
          <a:ext cx="609524" cy="81904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81</xdr:row>
      <xdr:rowOff>161925</xdr:rowOff>
    </xdr:from>
    <xdr:to>
      <xdr:col>0</xdr:col>
      <xdr:colOff>817245</xdr:colOff>
      <xdr:row>83</xdr:row>
      <xdr:rowOff>46990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F56406-DBD4-4C08-AA3D-262718328916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150" y="12592050"/>
          <a:ext cx="760095" cy="26606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100</xdr:row>
      <xdr:rowOff>180975</xdr:rowOff>
    </xdr:from>
    <xdr:to>
      <xdr:col>0</xdr:col>
      <xdr:colOff>749300</xdr:colOff>
      <xdr:row>102</xdr:row>
      <xdr:rowOff>97769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6B4751-2DCD-4034-BA4C-D19A49527EA8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5" y="15506700"/>
          <a:ext cx="701675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111</xdr:row>
      <xdr:rowOff>76200</xdr:rowOff>
    </xdr:from>
    <xdr:to>
      <xdr:col>0</xdr:col>
      <xdr:colOff>788670</xdr:colOff>
      <xdr:row>113</xdr:row>
      <xdr:rowOff>57785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68979F5-B9A1-4293-9089-99938BF0B408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8575" y="17087850"/>
          <a:ext cx="760095" cy="3625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116</xdr:row>
      <xdr:rowOff>20515</xdr:rowOff>
    </xdr:from>
    <xdr:to>
      <xdr:col>0</xdr:col>
      <xdr:colOff>600075</xdr:colOff>
      <xdr:row>118</xdr:row>
      <xdr:rowOff>184150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2704896-7EA9-4EFC-8F7C-C35AD91B9E8F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0" y="17794165"/>
          <a:ext cx="504825" cy="54463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167</xdr:row>
      <xdr:rowOff>85725</xdr:rowOff>
    </xdr:from>
    <xdr:ext cx="808990" cy="680720"/>
    <xdr:pic>
      <xdr:nvPicPr>
        <xdr:cNvPr id="9" name="Picture 8">
          <a:extLst>
            <a:ext uri="{FF2B5EF4-FFF2-40B4-BE49-F238E27FC236}">
              <a16:creationId xmlns:a16="http://schemas.microsoft.com/office/drawing/2014/main" id="{A6B055CE-2F42-413F-BEB4-0541CC5105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155025"/>
          <a:ext cx="808990" cy="680720"/>
        </a:xfrm>
        <a:prstGeom prst="rect">
          <a:avLst/>
        </a:prstGeom>
      </xdr:spPr>
    </xdr:pic>
    <xdr:clientData/>
  </xdr:oneCellAnchor>
  <xdr:oneCellAnchor>
    <xdr:from>
      <xdr:col>0</xdr:col>
      <xdr:colOff>83426</xdr:colOff>
      <xdr:row>183</xdr:row>
      <xdr:rowOff>65690</xdr:rowOff>
    </xdr:from>
    <xdr:ext cx="609524" cy="819048"/>
    <xdr:pic>
      <xdr:nvPicPr>
        <xdr:cNvPr id="10" name="Picture 9">
          <a:extLst>
            <a:ext uri="{FF2B5EF4-FFF2-40B4-BE49-F238E27FC236}">
              <a16:creationId xmlns:a16="http://schemas.microsoft.com/office/drawing/2014/main" id="{8FA651CA-2882-4707-8155-2CCB70600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426" y="28456759"/>
          <a:ext cx="609524" cy="819048"/>
        </a:xfrm>
        <a:prstGeom prst="rect">
          <a:avLst/>
        </a:prstGeom>
      </xdr:spPr>
    </xdr:pic>
    <xdr:clientData/>
  </xdr:oneCellAnchor>
  <xdr:oneCellAnchor>
    <xdr:from>
      <xdr:col>0</xdr:col>
      <xdr:colOff>126452</xdr:colOff>
      <xdr:row>193</xdr:row>
      <xdr:rowOff>48197</xdr:rowOff>
    </xdr:from>
    <xdr:ext cx="576427" cy="598253"/>
    <xdr:pic>
      <xdr:nvPicPr>
        <xdr:cNvPr id="11" name="Picture 10">
          <a:extLst>
            <a:ext uri="{FF2B5EF4-FFF2-40B4-BE49-F238E27FC236}">
              <a16:creationId xmlns:a16="http://schemas.microsoft.com/office/drawing/2014/main" id="{6BCA3189-23F1-4A0E-9F68-2C5070A09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6452" y="29877869"/>
          <a:ext cx="576427" cy="59825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206</xdr:row>
      <xdr:rowOff>152400</xdr:rowOff>
    </xdr:from>
    <xdr:ext cx="760095" cy="266065"/>
    <xdr:pic>
      <xdr:nvPicPr>
        <xdr:cNvPr id="12" name="Picture 11">
          <a:extLst>
            <a:ext uri="{FF2B5EF4-FFF2-40B4-BE49-F238E27FC236}">
              <a16:creationId xmlns:a16="http://schemas.microsoft.com/office/drawing/2014/main" id="{E1455BE7-1CAE-49D4-9769-6FFB0416D668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29698950"/>
          <a:ext cx="760095" cy="26606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211</xdr:row>
      <xdr:rowOff>114300</xdr:rowOff>
    </xdr:from>
    <xdr:ext cx="701675" cy="317500"/>
    <xdr:pic>
      <xdr:nvPicPr>
        <xdr:cNvPr id="13" name="Picture 12">
          <a:extLst>
            <a:ext uri="{FF2B5EF4-FFF2-40B4-BE49-F238E27FC236}">
              <a16:creationId xmlns:a16="http://schemas.microsoft.com/office/drawing/2014/main" id="{D0B8E4FA-32DF-4E41-BAA6-D5EB803EB717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200" y="30441900"/>
          <a:ext cx="701675" cy="317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216</xdr:row>
      <xdr:rowOff>76200</xdr:rowOff>
    </xdr:from>
    <xdr:ext cx="760095" cy="362585"/>
    <xdr:pic>
      <xdr:nvPicPr>
        <xdr:cNvPr id="14" name="Picture 13">
          <a:extLst>
            <a:ext uri="{FF2B5EF4-FFF2-40B4-BE49-F238E27FC236}">
              <a16:creationId xmlns:a16="http://schemas.microsoft.com/office/drawing/2014/main" id="{3CD1BB45-1C77-4376-8075-F752F876DD44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8575" y="31184850"/>
          <a:ext cx="760095" cy="362585"/>
        </a:xfrm>
        <a:prstGeom prst="rect">
          <a:avLst/>
        </a:prstGeom>
      </xdr:spPr>
    </xdr:pic>
    <xdr:clientData/>
  </xdr:oneCellAnchor>
  <xdr:oneCellAnchor>
    <xdr:from>
      <xdr:col>0</xdr:col>
      <xdr:colOff>128095</xdr:colOff>
      <xdr:row>220</xdr:row>
      <xdr:rowOff>116270</xdr:rowOff>
    </xdr:from>
    <xdr:ext cx="504825" cy="536575"/>
    <xdr:pic>
      <xdr:nvPicPr>
        <xdr:cNvPr id="15" name="Picture 14">
          <a:extLst>
            <a:ext uri="{FF2B5EF4-FFF2-40B4-BE49-F238E27FC236}">
              <a16:creationId xmlns:a16="http://schemas.microsoft.com/office/drawing/2014/main" id="{DAFE396F-158B-4BD2-B0D8-8786D0F79DFD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8095" y="34274891"/>
          <a:ext cx="504825" cy="536575"/>
        </a:xfrm>
        <a:prstGeom prst="rect">
          <a:avLst/>
        </a:prstGeom>
      </xdr:spPr>
    </xdr:pic>
    <xdr:clientData/>
  </xdr:oneCellAnchor>
  <xdr:oneCellAnchor>
    <xdr:from>
      <xdr:col>0</xdr:col>
      <xdr:colOff>84259</xdr:colOff>
      <xdr:row>61</xdr:row>
      <xdr:rowOff>14343</xdr:rowOff>
    </xdr:from>
    <xdr:ext cx="560510" cy="581734"/>
    <xdr:pic>
      <xdr:nvPicPr>
        <xdr:cNvPr id="16" name="Picture 15">
          <a:extLst>
            <a:ext uri="{FF2B5EF4-FFF2-40B4-BE49-F238E27FC236}">
              <a16:creationId xmlns:a16="http://schemas.microsoft.com/office/drawing/2014/main" id="{F14DEC57-8FA1-4A1A-8A40-93A795D90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259" y="9244068"/>
          <a:ext cx="560510" cy="581734"/>
        </a:xfrm>
        <a:prstGeom prst="rect">
          <a:avLst/>
        </a:prstGeom>
      </xdr:spPr>
    </xdr:pic>
    <xdr:clientData/>
  </xdr:oneCellAnchor>
  <xdr:twoCellAnchor editAs="oneCell">
    <xdr:from>
      <xdr:col>10</xdr:col>
      <xdr:colOff>278423</xdr:colOff>
      <xdr:row>126</xdr:row>
      <xdr:rowOff>55280</xdr:rowOff>
    </xdr:from>
    <xdr:to>
      <xdr:col>11</xdr:col>
      <xdr:colOff>295568</xdr:colOff>
      <xdr:row>128</xdr:row>
      <xdr:rowOff>118371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F61A93F-6808-468B-BAEE-525EE93ED70C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8026" y="19611090"/>
          <a:ext cx="352163" cy="352126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143</xdr:row>
      <xdr:rowOff>161925</xdr:rowOff>
    </xdr:from>
    <xdr:ext cx="760095" cy="193806"/>
    <xdr:pic>
      <xdr:nvPicPr>
        <xdr:cNvPr id="18" name="Picture 17">
          <a:extLst>
            <a:ext uri="{FF2B5EF4-FFF2-40B4-BE49-F238E27FC236}">
              <a16:creationId xmlns:a16="http://schemas.microsoft.com/office/drawing/2014/main" id="{65B3916B-6C0D-4F76-A0BB-B38F9B6C6381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150" y="12741494"/>
          <a:ext cx="760095" cy="19380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51</xdr:row>
      <xdr:rowOff>123825</xdr:rowOff>
    </xdr:from>
    <xdr:to>
      <xdr:col>0</xdr:col>
      <xdr:colOff>1045845</xdr:colOff>
      <xdr:row>52</xdr:row>
      <xdr:rowOff>123190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06BF1B-E728-408D-B5DB-82E9D67364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" y="9839325"/>
          <a:ext cx="1036320" cy="18986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55</xdr:row>
      <xdr:rowOff>180975</xdr:rowOff>
    </xdr:from>
    <xdr:to>
      <xdr:col>0</xdr:col>
      <xdr:colOff>1035050</xdr:colOff>
      <xdr:row>57</xdr:row>
      <xdr:rowOff>60325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C295034-E2BB-43C1-A085-12F302E0DAF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150" y="10658475"/>
          <a:ext cx="977900" cy="2603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60</xdr:row>
      <xdr:rowOff>76200</xdr:rowOff>
    </xdr:from>
    <xdr:to>
      <xdr:col>0</xdr:col>
      <xdr:colOff>1064895</xdr:colOff>
      <xdr:row>61</xdr:row>
      <xdr:rowOff>153034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9AEE7F5-E191-40FF-A423-E042532FFC8C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8575" y="16944975"/>
          <a:ext cx="760095" cy="26733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65</xdr:row>
      <xdr:rowOff>20515</xdr:rowOff>
    </xdr:from>
    <xdr:to>
      <xdr:col>0</xdr:col>
      <xdr:colOff>600075</xdr:colOff>
      <xdr:row>67</xdr:row>
      <xdr:rowOff>165100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EB37211-C75A-4B33-B790-1D8B064412BB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0" y="17651290"/>
          <a:ext cx="504825" cy="52558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104</xdr:row>
      <xdr:rowOff>85725</xdr:rowOff>
    </xdr:from>
    <xdr:ext cx="808990" cy="680720"/>
    <xdr:pic>
      <xdr:nvPicPr>
        <xdr:cNvPr id="9" name="Picture 8">
          <a:extLst>
            <a:ext uri="{FF2B5EF4-FFF2-40B4-BE49-F238E27FC236}">
              <a16:creationId xmlns:a16="http://schemas.microsoft.com/office/drawing/2014/main" id="{8389D33B-D23D-4283-A9FB-52D362F22CEE}"/>
            </a:ext>
          </a:extLst>
        </xdr:cNvPr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5479375"/>
          <a:ext cx="808990" cy="680720"/>
        </a:xfrm>
        <a:prstGeom prst="rect">
          <a:avLst/>
        </a:prstGeom>
      </xdr:spPr>
    </xdr:pic>
    <xdr:clientData/>
  </xdr:oneCellAnchor>
  <xdr:oneCellAnchor>
    <xdr:from>
      <xdr:col>0</xdr:col>
      <xdr:colOff>83426</xdr:colOff>
      <xdr:row>120</xdr:row>
      <xdr:rowOff>65690</xdr:rowOff>
    </xdr:from>
    <xdr:ext cx="609524" cy="819048"/>
    <xdr:pic>
      <xdr:nvPicPr>
        <xdr:cNvPr id="10" name="Picture 9">
          <a:extLst>
            <a:ext uri="{FF2B5EF4-FFF2-40B4-BE49-F238E27FC236}">
              <a16:creationId xmlns:a16="http://schemas.microsoft.com/office/drawing/2014/main" id="{021B3155-DC6F-4945-8E76-888ED122D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3426" y="27992990"/>
          <a:ext cx="609524" cy="819048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130</xdr:row>
      <xdr:rowOff>87611</xdr:rowOff>
    </xdr:from>
    <xdr:ext cx="704158" cy="730821"/>
    <xdr:pic>
      <xdr:nvPicPr>
        <xdr:cNvPr id="11" name="Picture 10">
          <a:extLst>
            <a:ext uri="{FF2B5EF4-FFF2-40B4-BE49-F238E27FC236}">
              <a16:creationId xmlns:a16="http://schemas.microsoft.com/office/drawing/2014/main" id="{FA0D64D0-A83B-41D5-9879-63F7153ED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625" y="29443661"/>
          <a:ext cx="704158" cy="73082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143</xdr:row>
      <xdr:rowOff>152400</xdr:rowOff>
    </xdr:from>
    <xdr:ext cx="760095" cy="266065"/>
    <xdr:pic>
      <xdr:nvPicPr>
        <xdr:cNvPr id="12" name="Picture 11">
          <a:extLst>
            <a:ext uri="{FF2B5EF4-FFF2-40B4-BE49-F238E27FC236}">
              <a16:creationId xmlns:a16="http://schemas.microsoft.com/office/drawing/2014/main" id="{895EDC22-8C73-4807-B9B9-EE075ECE4B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31594425"/>
          <a:ext cx="760095" cy="26606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148</xdr:row>
      <xdr:rowOff>114300</xdr:rowOff>
    </xdr:from>
    <xdr:ext cx="701675" cy="317500"/>
    <xdr:pic>
      <xdr:nvPicPr>
        <xdr:cNvPr id="13" name="Picture 12">
          <a:extLst>
            <a:ext uri="{FF2B5EF4-FFF2-40B4-BE49-F238E27FC236}">
              <a16:creationId xmlns:a16="http://schemas.microsoft.com/office/drawing/2014/main" id="{97D553DF-DFB7-427C-91D6-03803D6AC40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6200" y="32337375"/>
          <a:ext cx="701675" cy="317500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153</xdr:row>
      <xdr:rowOff>76200</xdr:rowOff>
    </xdr:from>
    <xdr:ext cx="760095" cy="362585"/>
    <xdr:pic>
      <xdr:nvPicPr>
        <xdr:cNvPr id="14" name="Picture 13">
          <a:extLst>
            <a:ext uri="{FF2B5EF4-FFF2-40B4-BE49-F238E27FC236}">
              <a16:creationId xmlns:a16="http://schemas.microsoft.com/office/drawing/2014/main" id="{621FAA55-3320-4E5D-87DE-5BAC7794CDCA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8575" y="33080325"/>
          <a:ext cx="760095" cy="362585"/>
        </a:xfrm>
        <a:prstGeom prst="rect">
          <a:avLst/>
        </a:prstGeom>
      </xdr:spPr>
    </xdr:pic>
    <xdr:clientData/>
  </xdr:oneCellAnchor>
  <xdr:oneCellAnchor>
    <xdr:from>
      <xdr:col>0</xdr:col>
      <xdr:colOff>128095</xdr:colOff>
      <xdr:row>157</xdr:row>
      <xdr:rowOff>116270</xdr:rowOff>
    </xdr:from>
    <xdr:ext cx="504825" cy="536575"/>
    <xdr:pic>
      <xdr:nvPicPr>
        <xdr:cNvPr id="15" name="Picture 14">
          <a:extLst>
            <a:ext uri="{FF2B5EF4-FFF2-40B4-BE49-F238E27FC236}">
              <a16:creationId xmlns:a16="http://schemas.microsoft.com/office/drawing/2014/main" id="{2B2ED35A-92AB-451D-83D5-93D94F2B8721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8095" y="33758570"/>
          <a:ext cx="504825" cy="536575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91</xdr:row>
      <xdr:rowOff>0</xdr:rowOff>
    </xdr:from>
    <xdr:ext cx="760095" cy="193806"/>
    <xdr:pic>
      <xdr:nvPicPr>
        <xdr:cNvPr id="18" name="Picture 17">
          <a:extLst>
            <a:ext uri="{FF2B5EF4-FFF2-40B4-BE49-F238E27FC236}">
              <a16:creationId xmlns:a16="http://schemas.microsoft.com/office/drawing/2014/main" id="{B9872B6D-CD6F-4D4C-A7E6-DCCCFAC1AF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7150" y="21850350"/>
          <a:ext cx="760095" cy="193806"/>
        </a:xfrm>
        <a:prstGeom prst="rect">
          <a:avLst/>
        </a:prstGeom>
      </xdr:spPr>
    </xdr:pic>
    <xdr:clientData/>
  </xdr:oneCellAnchor>
  <xdr:twoCellAnchor editAs="oneCell">
    <xdr:from>
      <xdr:col>0</xdr:col>
      <xdr:colOff>161925</xdr:colOff>
      <xdr:row>34</xdr:row>
      <xdr:rowOff>85725</xdr:rowOff>
    </xdr:from>
    <xdr:to>
      <xdr:col>0</xdr:col>
      <xdr:colOff>700580</xdr:colOff>
      <xdr:row>37</xdr:row>
      <xdr:rowOff>135742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C9B42BB-F9E1-4335-BA4A-20B19D881F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4"/>
        <a:stretch/>
      </xdr:blipFill>
      <xdr:spPr bwMode="auto">
        <a:xfrm>
          <a:off x="161925" y="8467725"/>
          <a:ext cx="538655" cy="621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17</xdr:row>
      <xdr:rowOff>66675</xdr:rowOff>
    </xdr:from>
    <xdr:to>
      <xdr:col>0</xdr:col>
      <xdr:colOff>855345</xdr:colOff>
      <xdr:row>19</xdr:row>
      <xdr:rowOff>158663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7427596-1278-4F80-8EB1-CAA9AAF57B2F}"/>
            </a:ext>
          </a:extLst>
        </xdr:cNvPr>
        <xdr:cNvPicPr/>
      </xdr:nvPicPr>
      <xdr:blipFill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5250" y="3305175"/>
          <a:ext cx="760095" cy="47298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6</xdr:row>
      <xdr:rowOff>161925</xdr:rowOff>
    </xdr:from>
    <xdr:to>
      <xdr:col>0</xdr:col>
      <xdr:colOff>923290</xdr:colOff>
      <xdr:row>9</xdr:row>
      <xdr:rowOff>153915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CD9E1E5-901B-4849-9F3C-418A31E3B888}"/>
            </a:ext>
          </a:extLst>
        </xdr:cNvPr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4300" y="1304925"/>
          <a:ext cx="808990" cy="56349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28</xdr:row>
      <xdr:rowOff>133350</xdr:rowOff>
    </xdr:from>
    <xdr:to>
      <xdr:col>0</xdr:col>
      <xdr:colOff>893445</xdr:colOff>
      <xdr:row>31</xdr:row>
      <xdr:rowOff>68580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910269B7-AEB5-4095-ABC7-331F85A054EB}"/>
            </a:ext>
          </a:extLst>
        </xdr:cNvPr>
        <xdr:cNvPicPr/>
      </xdr:nvPicPr>
      <xdr:blipFill>
        <a:blip xmlns:r="http://schemas.openxmlformats.org/officeDocument/2006/relationships" r:embed="rId16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3350" y="5467350"/>
          <a:ext cx="760095" cy="5067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190499</xdr:colOff>
      <xdr:row>7</xdr:row>
      <xdr:rowOff>11495</xdr:rowOff>
    </xdr:from>
    <xdr:to>
      <xdr:col>10</xdr:col>
      <xdr:colOff>388576</xdr:colOff>
      <xdr:row>11</xdr:row>
      <xdr:rowOff>9044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7C7D60-1DC0-4097-A454-127BDB1E31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7327" y="1023116"/>
          <a:ext cx="808990" cy="575618"/>
        </a:xfrm>
        <a:prstGeom prst="rect">
          <a:avLst/>
        </a:prstGeom>
      </xdr:spPr>
    </xdr:pic>
    <xdr:clientData/>
  </xdr:twoCellAnchor>
  <xdr:twoCellAnchor editAs="oneCell">
    <xdr:from>
      <xdr:col>9</xdr:col>
      <xdr:colOff>210206</xdr:colOff>
      <xdr:row>13</xdr:row>
      <xdr:rowOff>59120</xdr:rowOff>
    </xdr:from>
    <xdr:to>
      <xdr:col>10</xdr:col>
      <xdr:colOff>359388</xdr:colOff>
      <xdr:row>16</xdr:row>
      <xdr:rowOff>98556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BAABCE-3422-4E74-ADB3-327E9E4367F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147034" y="2082361"/>
          <a:ext cx="760095" cy="472988"/>
        </a:xfrm>
        <a:prstGeom prst="rect">
          <a:avLst/>
        </a:prstGeom>
      </xdr:spPr>
    </xdr:pic>
    <xdr:clientData/>
  </xdr:twoCellAnchor>
  <xdr:twoCellAnchor editAs="oneCell">
    <xdr:from>
      <xdr:col>8</xdr:col>
      <xdr:colOff>497271</xdr:colOff>
      <xdr:row>40</xdr:row>
      <xdr:rowOff>109374</xdr:rowOff>
    </xdr:from>
    <xdr:to>
      <xdr:col>10</xdr:col>
      <xdr:colOff>35539</xdr:colOff>
      <xdr:row>42</xdr:row>
      <xdr:rowOff>94742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EA17C8F-F6C5-4748-BA68-816F0D56A5D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823185" y="6034581"/>
          <a:ext cx="760095" cy="274402"/>
        </a:xfrm>
        <a:prstGeom prst="rect">
          <a:avLst/>
        </a:prstGeom>
      </xdr:spPr>
    </xdr:pic>
    <xdr:clientData/>
  </xdr:twoCellAnchor>
  <xdr:twoCellAnchor editAs="oneCell">
    <xdr:from>
      <xdr:col>8</xdr:col>
      <xdr:colOff>499242</xdr:colOff>
      <xdr:row>46</xdr:row>
      <xdr:rowOff>98535</xdr:rowOff>
    </xdr:from>
    <xdr:to>
      <xdr:col>9</xdr:col>
      <xdr:colOff>590003</xdr:colOff>
      <xdr:row>48</xdr:row>
      <xdr:rowOff>128542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1988FD9-E6E6-4DFE-948F-B1A2B4D2579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825156" y="6890845"/>
          <a:ext cx="701675" cy="319042"/>
        </a:xfrm>
        <a:prstGeom prst="rect">
          <a:avLst/>
        </a:prstGeom>
      </xdr:spPr>
    </xdr:pic>
    <xdr:clientData/>
  </xdr:twoCellAnchor>
  <xdr:twoCellAnchor editAs="oneCell">
    <xdr:from>
      <xdr:col>8</xdr:col>
      <xdr:colOff>466397</xdr:colOff>
      <xdr:row>51</xdr:row>
      <xdr:rowOff>32845</xdr:rowOff>
    </xdr:from>
    <xdr:to>
      <xdr:col>10</xdr:col>
      <xdr:colOff>4665</xdr:colOff>
      <xdr:row>53</xdr:row>
      <xdr:rowOff>113065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84069D7-FC86-48AA-9DF8-628C8913CFAF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92311" y="7547742"/>
          <a:ext cx="760095" cy="369255"/>
        </a:xfrm>
        <a:prstGeom prst="rect">
          <a:avLst/>
        </a:prstGeom>
      </xdr:spPr>
    </xdr:pic>
    <xdr:clientData/>
  </xdr:twoCellAnchor>
  <xdr:twoCellAnchor editAs="oneCell">
    <xdr:from>
      <xdr:col>9</xdr:col>
      <xdr:colOff>65691</xdr:colOff>
      <xdr:row>56</xdr:row>
      <xdr:rowOff>6569</xdr:rowOff>
    </xdr:from>
    <xdr:to>
      <xdr:col>9</xdr:col>
      <xdr:colOff>525519</xdr:colOff>
      <xdr:row>59</xdr:row>
      <xdr:rowOff>11191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0AF46B1-9306-48FB-83EA-9576F5AAE2FA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02519" y="8244052"/>
          <a:ext cx="459828" cy="438173"/>
        </a:xfrm>
        <a:prstGeom prst="rect">
          <a:avLst/>
        </a:prstGeom>
      </xdr:spPr>
    </xdr:pic>
    <xdr:clientData/>
  </xdr:twoCellAnchor>
  <xdr:oneCellAnchor>
    <xdr:from>
      <xdr:col>9</xdr:col>
      <xdr:colOff>65691</xdr:colOff>
      <xdr:row>62</xdr:row>
      <xdr:rowOff>65690</xdr:rowOff>
    </xdr:from>
    <xdr:ext cx="459828" cy="440121"/>
    <xdr:pic>
      <xdr:nvPicPr>
        <xdr:cNvPr id="10" name="Picture 9">
          <a:extLst>
            <a:ext uri="{FF2B5EF4-FFF2-40B4-BE49-F238E27FC236}">
              <a16:creationId xmlns:a16="http://schemas.microsoft.com/office/drawing/2014/main" id="{D9004051-A3C5-4E70-A218-920A03D7D16C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002519" y="9170276"/>
          <a:ext cx="459828" cy="440121"/>
        </a:xfrm>
        <a:prstGeom prst="rect">
          <a:avLst/>
        </a:prstGeom>
      </xdr:spPr>
    </xdr:pic>
    <xdr:clientData/>
  </xdr:oneCellAnchor>
  <xdr:twoCellAnchor editAs="oneCell">
    <xdr:from>
      <xdr:col>9</xdr:col>
      <xdr:colOff>236482</xdr:colOff>
      <xdr:row>21</xdr:row>
      <xdr:rowOff>19707</xdr:rowOff>
    </xdr:from>
    <xdr:to>
      <xdr:col>10</xdr:col>
      <xdr:colOff>385664</xdr:colOff>
      <xdr:row>24</xdr:row>
      <xdr:rowOff>92885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C0A35D6-E9B1-41FA-A432-0D31471DF327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173310" y="3199086"/>
          <a:ext cx="760095" cy="506730"/>
        </a:xfrm>
        <a:prstGeom prst="rect">
          <a:avLst/>
        </a:prstGeom>
      </xdr:spPr>
    </xdr:pic>
    <xdr:clientData/>
  </xdr:twoCellAnchor>
  <xdr:twoCellAnchor editAs="oneCell">
    <xdr:from>
      <xdr:col>9</xdr:col>
      <xdr:colOff>335017</xdr:colOff>
      <xdr:row>30</xdr:row>
      <xdr:rowOff>98534</xdr:rowOff>
    </xdr:from>
    <xdr:to>
      <xdr:col>10</xdr:col>
      <xdr:colOff>484199</xdr:colOff>
      <xdr:row>33</xdr:row>
      <xdr:rowOff>137422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D6A19C2-F36B-4CAE-BC2C-9D1BA7D1D055}"/>
            </a:ext>
          </a:extLst>
        </xdr:cNvPr>
        <xdr:cNvPicPr/>
      </xdr:nvPicPr>
      <xdr:blipFill>
        <a:blip xmlns:r="http://schemas.openxmlformats.org/officeDocument/2006/relationships" r:embed="rId14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271845" y="4578568"/>
          <a:ext cx="760095" cy="472440"/>
        </a:xfrm>
        <a:prstGeom prst="rect">
          <a:avLst/>
        </a:prstGeom>
      </xdr:spPr>
    </xdr:pic>
    <xdr:clientData/>
  </xdr:twoCellAnchor>
  <xdr:twoCellAnchor editAs="oneCell">
    <xdr:from>
      <xdr:col>0</xdr:col>
      <xdr:colOff>216776</xdr:colOff>
      <xdr:row>27</xdr:row>
      <xdr:rowOff>118241</xdr:rowOff>
    </xdr:from>
    <xdr:to>
      <xdr:col>0</xdr:col>
      <xdr:colOff>755431</xdr:colOff>
      <xdr:row>32</xdr:row>
      <xdr:rowOff>17172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F25E07A-DCA6-4621-B9B2-CD8E43F3F2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84"/>
        <a:stretch/>
      </xdr:blipFill>
      <xdr:spPr bwMode="auto">
        <a:xfrm>
          <a:off x="216776" y="4164724"/>
          <a:ext cx="538655" cy="621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Dept%20Quality/DECLARATION%20OF%20PERFORMANCE%20(DoP)/TEMPLATES%20FROM%20ECAP/DoP%20chemical%20anch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P chemical anchors_option 1"/>
      <sheetName val="DoP chemical anchors_option 7"/>
      <sheetName val="DoP expansion anchors_option 7"/>
      <sheetName val="languages"/>
    </sheetNames>
    <sheetDataSet>
      <sheetData sheetId="0"/>
      <sheetData sheetId="1"/>
      <sheetData sheetId="2"/>
      <sheetData sheetId="3">
        <row r="1">
          <cell r="A1" t="str">
            <v>symbol</v>
          </cell>
          <cell r="B1" t="str">
            <v>English</v>
          </cell>
          <cell r="C1" t="str">
            <v>Nederlands</v>
          </cell>
          <cell r="D1" t="str">
            <v>Français</v>
          </cell>
          <cell r="E1" t="str">
            <v>Deutsch</v>
          </cell>
          <cell r="F1" t="str">
            <v>Polish</v>
          </cell>
        </row>
        <row r="2">
          <cell r="A2"/>
          <cell r="B2"/>
          <cell r="C2"/>
          <cell r="D2"/>
        </row>
        <row r="3">
          <cell r="A3" t="str">
            <v>rod</v>
          </cell>
          <cell r="B3" t="str">
            <v>Threaded rod</v>
          </cell>
          <cell r="C3" t="str">
            <v>Draadstang</v>
          </cell>
          <cell r="D3" t="str">
            <v>Tige filletée</v>
          </cell>
        </row>
        <row r="4">
          <cell r="A4" t="str">
            <v>rebar</v>
          </cell>
          <cell r="B4" t="str">
            <v>Rebar</v>
          </cell>
          <cell r="C4" t="str">
            <v>Wapeningsijzer</v>
          </cell>
          <cell r="D4"/>
        </row>
        <row r="5">
          <cell r="A5" t="str">
            <v>hef_std</v>
          </cell>
          <cell r="B5" t="str">
            <v>STANDARD EMBEDMENT DEPTH</v>
          </cell>
          <cell r="C5" t="str">
            <v>STANDAARD VERANKERINGSDIEPTE</v>
          </cell>
          <cell r="D5"/>
        </row>
        <row r="6">
          <cell r="A6" t="str">
            <v>hef_red</v>
          </cell>
          <cell r="B6" t="str">
            <v>REDUCED EMBEDMENT DEPTH</v>
          </cell>
          <cell r="C6" t="str">
            <v>GEREDUCEERDE VERANKERINGSDIEPTE</v>
          </cell>
          <cell r="D6"/>
        </row>
        <row r="7">
          <cell r="B7"/>
          <cell r="C7"/>
          <cell r="D7"/>
        </row>
        <row r="8">
          <cell r="B8"/>
          <cell r="C8"/>
          <cell r="D8"/>
        </row>
        <row r="9">
          <cell r="A9" t="str">
            <v>install</v>
          </cell>
          <cell r="B9" t="str">
            <v xml:space="preserve">Installation parameters </v>
          </cell>
          <cell r="C9" t="str">
            <v>Installatieparameters</v>
          </cell>
          <cell r="D9" t="str">
            <v>Données d'installation</v>
          </cell>
        </row>
        <row r="10">
          <cell r="A10" t="str">
            <v>d0</v>
          </cell>
          <cell r="B10" t="str">
            <v>Nominal diameter of drill bit</v>
          </cell>
          <cell r="C10" t="str">
            <v>Nominale boordiameter</v>
          </cell>
          <cell r="D10" t="str">
            <v>Diamètre du foret</v>
          </cell>
        </row>
        <row r="11">
          <cell r="A11" t="str">
            <v>dcut</v>
          </cell>
          <cell r="B11" t="str">
            <v>Cutting diameter of drill bit</v>
          </cell>
          <cell r="C11" t="str">
            <v>Nominale boordiameter</v>
          </cell>
          <cell r="D11" t="str">
            <v>Diamètre du foret</v>
          </cell>
        </row>
        <row r="12">
          <cell r="A12" t="str">
            <v>db</v>
          </cell>
          <cell r="B12" t="str">
            <v>Diameter of cleaning brush</v>
          </cell>
          <cell r="C12" t="str">
            <v>Diameter reinigingsborstel</v>
          </cell>
          <cell r="D12" t="str">
            <v>Diamètre de brosse</v>
          </cell>
        </row>
        <row r="13">
          <cell r="A13" t="str">
            <v>ds</v>
          </cell>
          <cell r="B13" t="str">
            <v>Thread diameter</v>
          </cell>
          <cell r="C13" t="str">
            <v>Diameter draad</v>
          </cell>
          <cell r="D13" t="str">
            <v>Diamètre du filet</v>
          </cell>
        </row>
        <row r="14">
          <cell r="A14" t="str">
            <v>df</v>
          </cell>
          <cell r="B14" t="str">
            <v>Fixture clearance hole diameter</v>
          </cell>
          <cell r="C14" t="str">
            <v>Diameter doorvoergat ankerplaat</v>
          </cell>
          <cell r="D14" t="str">
            <v>Diamètre du trou de passage</v>
          </cell>
        </row>
        <row r="15">
          <cell r="A15" t="str">
            <v>tfix</v>
          </cell>
          <cell r="B15" t="str">
            <v>Fixture thickness</v>
          </cell>
          <cell r="C15" t="str">
            <v>Dikte aanbouwdeel</v>
          </cell>
          <cell r="D15" t="str">
            <v>Epaisseur de la pièce à fixer</v>
          </cell>
        </row>
        <row r="16">
          <cell r="A16" t="str">
            <v>Tinst</v>
          </cell>
          <cell r="B16" t="str">
            <v>Installation torque</v>
          </cell>
          <cell r="C16" t="str">
            <v>Aandraaimoment</v>
          </cell>
          <cell r="D16" t="str">
            <v>Couple de serrage</v>
          </cell>
        </row>
        <row r="17">
          <cell r="A17" t="str">
            <v>hnom</v>
          </cell>
          <cell r="B17" t="str">
            <v>Nominal embedment depth</v>
          </cell>
          <cell r="C17" t="str">
            <v>Nominale plaatsingsdiepte</v>
          </cell>
          <cell r="D17" t="str">
            <v>Profondeur d'ancrage nominale</v>
          </cell>
        </row>
        <row r="18">
          <cell r="A18" t="str">
            <v>hef</v>
          </cell>
          <cell r="B18" t="str">
            <v>Effective embedment depth</v>
          </cell>
          <cell r="C18" t="str">
            <v>Effectieve plaatsingsdiepte</v>
          </cell>
          <cell r="D18" t="str">
            <v>Profondeur d’ancrage effective</v>
          </cell>
        </row>
        <row r="19">
          <cell r="A19" t="str">
            <v>hef,min</v>
          </cell>
          <cell r="B19" t="str">
            <v>Minimal effective embedment depth</v>
          </cell>
          <cell r="C19" t="str">
            <v>Minimale effectieve plaatsingsdiepte</v>
          </cell>
          <cell r="D19" t="str">
            <v>Profondeur minimale d’ancrage effective</v>
          </cell>
        </row>
        <row r="20">
          <cell r="A20" t="str">
            <v>hef,max</v>
          </cell>
          <cell r="B20" t="str">
            <v>Maximal effective embedment depth</v>
          </cell>
          <cell r="C20" t="str">
            <v>Maximale effectieve plaatsingsdiepte</v>
          </cell>
          <cell r="D20" t="str">
            <v>Profondeur maximale d’ancrage effective</v>
          </cell>
        </row>
        <row r="21">
          <cell r="A21" t="str">
            <v>h1</v>
          </cell>
          <cell r="B21" t="str">
            <v>Depth of drilled hole</v>
          </cell>
          <cell r="C21" t="str">
            <v>Boorgatdiepte</v>
          </cell>
          <cell r="D21" t="str">
            <v>Profondeur trou foré au point le plus profonde</v>
          </cell>
        </row>
        <row r="22">
          <cell r="A22" t="str">
            <v>h0</v>
          </cell>
          <cell r="B22" t="str">
            <v>Depth of drilled hole</v>
          </cell>
          <cell r="C22" t="str">
            <v>Boorgatdiepte</v>
          </cell>
          <cell r="D22" t="str">
            <v>Profondeur trou foré au point le plus profonde</v>
          </cell>
        </row>
        <row r="23">
          <cell r="A23" t="str">
            <v>hmin</v>
          </cell>
          <cell r="B23" t="str">
            <v>Min. thickness of concrete member</v>
          </cell>
          <cell r="C23" t="str">
            <v>Minimum betondikte</v>
          </cell>
          <cell r="D23" t="str">
            <v>Epaisseur minimale du support en béton</v>
          </cell>
        </row>
        <row r="24">
          <cell r="A24" t="str">
            <v>smin</v>
          </cell>
          <cell r="B24" t="str">
            <v>Minimum spacing</v>
          </cell>
          <cell r="C24" t="str">
            <v>Minimum tussenruimte</v>
          </cell>
          <cell r="D24" t="str">
            <v>Distance entre axes minimale</v>
          </cell>
        </row>
        <row r="25">
          <cell r="A25" t="str">
            <v>cmin</v>
          </cell>
          <cell r="B25" t="str">
            <v>Minimum edge distance</v>
          </cell>
          <cell r="C25" t="str">
            <v>Minimum randafstand</v>
          </cell>
          <cell r="D25" t="str">
            <v>Distance au bord minimale</v>
          </cell>
        </row>
        <row r="27">
          <cell r="A27" t="str">
            <v>Tens_steel</v>
          </cell>
          <cell r="B27" t="str">
            <v>Tension load: steel failure</v>
          </cell>
          <cell r="C27" t="str">
            <v>Trekbelasting: staalbreuk</v>
          </cell>
          <cell r="D27" t="str">
            <v>Résistance à la traction: rupture de l'acier</v>
          </cell>
        </row>
        <row r="28">
          <cell r="A28" t="str">
            <v>NRk,s</v>
          </cell>
          <cell r="B28" t="str">
            <v>Steel characteristic resistance</v>
          </cell>
          <cell r="C28" t="str">
            <v>Karakteristieke treksterkte staal</v>
          </cell>
          <cell r="D28" t="str">
            <v>Résistance caractéristique de l'acier</v>
          </cell>
        </row>
        <row r="29">
          <cell r="B29" t="str">
            <v>Steel grade</v>
          </cell>
          <cell r="C29" t="str">
            <v xml:space="preserve">Staal klasse </v>
          </cell>
          <cell r="D29" t="str">
            <v>Acier classe</v>
          </cell>
        </row>
        <row r="30">
          <cell r="A30" t="str">
            <v>γMs</v>
          </cell>
          <cell r="B30" t="str">
            <v>Partial safety factor</v>
          </cell>
          <cell r="C30" t="str">
            <v>Partiële veiligheidsfactor</v>
          </cell>
          <cell r="D30" t="str">
            <v>Coefficient partiel de sécurité</v>
          </cell>
        </row>
        <row r="31">
          <cell r="B31" t="str">
            <v>In absence of other national regulations</v>
          </cell>
          <cell r="C31" t="str">
            <v>In afwezigheid van nationale richtlijnen</v>
          </cell>
          <cell r="D31" t="str">
            <v>En l'absence de réglementation nationale</v>
          </cell>
        </row>
        <row r="33">
          <cell r="A33" t="str">
            <v>Tens_pullout</v>
          </cell>
          <cell r="B33" t="str">
            <v>Tension load: pull out failure</v>
          </cell>
          <cell r="C33" t="str">
            <v>Trekbelasting: uittrekken van het anker</v>
          </cell>
          <cell r="D33" t="str">
            <v>Résistance à la traction: extraction-glissement de l'ancrage</v>
          </cell>
        </row>
        <row r="34">
          <cell r="A34" t="str">
            <v>NRk,p,cr</v>
          </cell>
          <cell r="B34" t="str">
            <v>Characteristic resistance in CRACKED concrete C20/25</v>
          </cell>
          <cell r="C34" t="str">
            <v>Karakteristieke weerstand in GESCHEURD beton C20/25</v>
          </cell>
          <cell r="D34" t="str">
            <v>Résistance caractéristique dans le béton FISSURE C20/25</v>
          </cell>
        </row>
        <row r="35">
          <cell r="A35" t="str">
            <v>NRk,p,ucr</v>
          </cell>
          <cell r="B35" t="str">
            <v>Characteristic resistance in NON-CRACKED concrete C20/25</v>
          </cell>
          <cell r="C35" t="str">
            <v>Karakteristieke weerstand in ONGESCHEURD beton C20/25</v>
          </cell>
          <cell r="D35" t="str">
            <v>Résistance caractéristique dans le béton NON FISSURE C20/25</v>
          </cell>
        </row>
        <row r="36">
          <cell r="A36" t="str">
            <v>Nrk,p</v>
          </cell>
          <cell r="B36" t="str">
            <v>Characteristic resistance in NON-CRACKED concrete C20/25</v>
          </cell>
          <cell r="C36" t="str">
            <v>Karakteristieke weerstand in ONGESCHEURD beton C20/25</v>
          </cell>
          <cell r="D36" t="str">
            <v>Résistance caractéristique dans le béton NON FISSURE C20/25</v>
          </cell>
        </row>
        <row r="37">
          <cell r="A37" t="str">
            <v>γMp</v>
          </cell>
          <cell r="B37" t="str">
            <v>Partial safety factor</v>
          </cell>
          <cell r="C37" t="str">
            <v>Partiële veiligheidsfactor</v>
          </cell>
          <cell r="D37" t="str">
            <v>Coefficient partiel de sécurité</v>
          </cell>
        </row>
        <row r="38">
          <cell r="A38" t="str">
            <v>ΨC</v>
          </cell>
          <cell r="B38" t="str">
            <v>Increasing factor</v>
          </cell>
          <cell r="C38" t="str">
            <v>Verhogingsfactor voor beton</v>
          </cell>
          <cell r="D38" t="str">
            <v>Facteur d'augmentation pour le béton</v>
          </cell>
        </row>
        <row r="40">
          <cell r="A40" t="str">
            <v>Tens_comb</v>
          </cell>
          <cell r="B40" t="str">
            <v>Tension load: combined concrete cone or splitting failure in concrete</v>
          </cell>
          <cell r="C40" t="str">
            <v>Trekbelasting: gecombineerd bezwijken door betonkegelbreuk en beton splijtbreuk</v>
          </cell>
          <cell r="D40" t="str">
            <v>Résistance à la traction: rupture combinée par extraction-glissement et par cône de béton</v>
          </cell>
        </row>
        <row r="41">
          <cell r="A41" t="str">
            <v>ƮRk</v>
          </cell>
          <cell r="B41" t="str">
            <v>Characteristic bond resistance</v>
          </cell>
          <cell r="C41" t="str">
            <v>Karakteristieke hechtsterkte</v>
          </cell>
          <cell r="D41" t="str">
            <v>Adhérance caractéristique</v>
          </cell>
        </row>
        <row r="42">
          <cell r="A42" t="str">
            <v>ƮRk,cr</v>
          </cell>
          <cell r="B42" t="str">
            <v>Characteristic bond resistance in CRACKED concrete C20/25</v>
          </cell>
          <cell r="C42" t="str">
            <v>Karakteristieke hechtsterkte in GESCHEURD beton C20/25</v>
          </cell>
          <cell r="D42" t="str">
            <v>Adhérance caractéristique dans du béton fissuré C20/25</v>
          </cell>
        </row>
        <row r="43">
          <cell r="A43" t="str">
            <v>ƮRk,ucr</v>
          </cell>
          <cell r="B43" t="str">
            <v>Characteristic bond resistance in UNCRACKED concrete C20/25</v>
          </cell>
          <cell r="C43" t="str">
            <v>Karakteristieke hechtsterkte in ONGESCHEURD beton C20/25</v>
          </cell>
          <cell r="D43" t="str">
            <v>Adhérance caractéristique dans du béton non-fissuré C20/25</v>
          </cell>
        </row>
        <row r="44">
          <cell r="A44" t="str">
            <v xml:space="preserve">γMc </v>
          </cell>
          <cell r="B44" t="str">
            <v>Partial safety factor</v>
          </cell>
          <cell r="C44" t="str">
            <v>Partiële veiligheidsfactor</v>
          </cell>
          <cell r="D44" t="str">
            <v>Coefficient partiel de sécurité</v>
          </cell>
        </row>
        <row r="45">
          <cell r="A45" t="str">
            <v>Temp</v>
          </cell>
          <cell r="B45" t="str">
            <v>Temperature range</v>
          </cell>
          <cell r="C45" t="str">
            <v>Temperatuurbereik</v>
          </cell>
          <cell r="D45" t="str">
            <v>Plage de température</v>
          </cell>
        </row>
        <row r="46">
          <cell r="A46" t="str">
            <v>cat1</v>
          </cell>
          <cell r="B46" t="str">
            <v>Dry and wet concrete</v>
          </cell>
          <cell r="C46" t="str">
            <v>Droge en natte beton</v>
          </cell>
          <cell r="D46" t="str">
            <v>Béton sec et humide</v>
          </cell>
        </row>
        <row r="47">
          <cell r="A47" t="str">
            <v>cat2</v>
          </cell>
          <cell r="B47" t="str">
            <v>Flooded holes</v>
          </cell>
          <cell r="C47" t="str">
            <v>Watergevuld boorgat</v>
          </cell>
          <cell r="D47" t="str">
            <v>trou inondé</v>
          </cell>
        </row>
        <row r="48">
          <cell r="A48" t="str">
            <v>cat1b</v>
          </cell>
          <cell r="B48" t="str">
            <v>Dry and wet concrete / flooded holes</v>
          </cell>
          <cell r="C48" t="str">
            <v>Droge en natte beton / watergevulde boorgaten</v>
          </cell>
          <cell r="D48" t="str">
            <v>Béton sec et humide / trou inondé</v>
          </cell>
        </row>
        <row r="50">
          <cell r="A50" t="str">
            <v>Tens_cc</v>
          </cell>
          <cell r="B50" t="str">
            <v>Tension load: concrete cone failure</v>
          </cell>
          <cell r="C50" t="str">
            <v>Trekbelasting: betonkegelbreuk</v>
          </cell>
          <cell r="D50" t="str">
            <v>Résistance à la traction: rupture par cône de béton</v>
          </cell>
        </row>
        <row r="51">
          <cell r="A51" t="str">
            <v>hef</v>
          </cell>
          <cell r="B51" t="str">
            <v>Effective anchorage depth</v>
          </cell>
          <cell r="C51" t="str">
            <v>Effectieve verankeringsdiepte</v>
          </cell>
          <cell r="D51" t="str">
            <v>Profondeur d’ancrage effective</v>
          </cell>
        </row>
        <row r="52">
          <cell r="A52" t="str">
            <v>scr,N</v>
          </cell>
          <cell r="B52" t="str">
            <v>Critical spacing</v>
          </cell>
          <cell r="C52" t="str">
            <v>H.o.h.-afstand</v>
          </cell>
          <cell r="D52" t="str">
            <v>Distance entraxe</v>
          </cell>
        </row>
        <row r="53">
          <cell r="A53" t="str">
            <v>ccr,N</v>
          </cell>
          <cell r="B53" t="str">
            <v>Critical edge distance</v>
          </cell>
          <cell r="C53" t="str">
            <v>Randafstand</v>
          </cell>
          <cell r="D53" t="str">
            <v>Distance au bord</v>
          </cell>
        </row>
        <row r="54">
          <cell r="A54" t="str">
            <v>γMc</v>
          </cell>
          <cell r="B54" t="str">
            <v>Partial safety factor</v>
          </cell>
          <cell r="C54" t="str">
            <v>Partiële veiligheidsfactor</v>
          </cell>
          <cell r="D54" t="str">
            <v>Coefficient partiel de sécurité</v>
          </cell>
        </row>
        <row r="56">
          <cell r="A56" t="str">
            <v>Tens_split</v>
          </cell>
          <cell r="B56" t="str">
            <v>Tension load: splitting failure</v>
          </cell>
          <cell r="C56" t="str">
            <v>Trekbelasting: betonsplijten</v>
          </cell>
        </row>
        <row r="57">
          <cell r="A57" t="str">
            <v>scr,sp</v>
          </cell>
          <cell r="B57" t="str">
            <v>Critical spacing</v>
          </cell>
          <cell r="C57" t="str">
            <v>Tussenruimte</v>
          </cell>
        </row>
        <row r="58">
          <cell r="A58" t="str">
            <v>ccr,sp</v>
          </cell>
          <cell r="B58" t="str">
            <v>Critical edge distance</v>
          </cell>
          <cell r="C58" t="str">
            <v>Randafstand</v>
          </cell>
        </row>
        <row r="59">
          <cell r="A59" t="str">
            <v>γMsp</v>
          </cell>
          <cell r="B59" t="str">
            <v>Partial safety factor</v>
          </cell>
          <cell r="C59" t="str">
            <v>Partiële veiligheidsfactor</v>
          </cell>
        </row>
        <row r="60">
          <cell r="B60" t="str">
            <v>The installation safety factor of γ2 = 1,2 is included</v>
          </cell>
          <cell r="C60" t="str">
            <v>Partiële veiligheidsfactor γ2 = 1,2 is inbegrepen</v>
          </cell>
        </row>
        <row r="62">
          <cell r="A62" t="str">
            <v>Tens_displ</v>
          </cell>
          <cell r="B62" t="str">
            <v xml:space="preserve">Tension load: displacements </v>
          </cell>
          <cell r="C62" t="str">
            <v>Trekbelasting: verplaatsing</v>
          </cell>
        </row>
        <row r="63">
          <cell r="A63" t="str">
            <v>Fcr</v>
          </cell>
          <cell r="B63" t="str">
            <v>Service tension load in CRACKED concrete</v>
          </cell>
          <cell r="C63" t="str">
            <v>Trekbelasting in GESCHEURD beton</v>
          </cell>
        </row>
        <row r="64">
          <cell r="A64" t="str">
            <v>Fucr</v>
          </cell>
          <cell r="B64" t="str">
            <v>Service tension load in UNCRACKED concrete</v>
          </cell>
          <cell r="C64" t="str">
            <v>Trekbelasting in ONGESCHEURD beton</v>
          </cell>
        </row>
        <row r="65">
          <cell r="A65" t="str">
            <v>δN0</v>
          </cell>
          <cell r="B65" t="str">
            <v>Displacements under short term</v>
          </cell>
          <cell r="C65" t="str">
            <v>Verplaatsing op korte termijn</v>
          </cell>
        </row>
        <row r="66">
          <cell r="A66" t="str">
            <v>δN∞</v>
          </cell>
          <cell r="B66" t="str">
            <v>Displacements under long term</v>
          </cell>
          <cell r="C66" t="str">
            <v>Verplaatsing op lange termijn</v>
          </cell>
        </row>
        <row r="68">
          <cell r="A68" t="str">
            <v>Shear_steel</v>
          </cell>
          <cell r="B68" t="str">
            <v>Shear load: steel failure without lever arm</v>
          </cell>
          <cell r="C68" t="str">
            <v>Afschuifbelasting: staalbreuk zonder hefboomarm</v>
          </cell>
        </row>
        <row r="69">
          <cell r="A69" t="str">
            <v>VRk,s</v>
          </cell>
          <cell r="B69" t="str">
            <v>Steel characteristic resistance</v>
          </cell>
          <cell r="C69" t="str">
            <v>Karakteristieke weerstand</v>
          </cell>
        </row>
        <row r="70">
          <cell r="A70" t="str">
            <v>γMs</v>
          </cell>
          <cell r="B70" t="str">
            <v>Partial safety factor</v>
          </cell>
          <cell r="C70" t="str">
            <v>Partiële veiligheidsfactor</v>
          </cell>
        </row>
        <row r="72">
          <cell r="A72" t="str">
            <v>Shear_lever</v>
          </cell>
          <cell r="B72" t="str">
            <v>Shear load: steel failure with lever arm</v>
          </cell>
          <cell r="C72" t="str">
            <v>Afschuifbelasting: staalbreuk met hefboomarm</v>
          </cell>
        </row>
        <row r="73">
          <cell r="A73" t="str">
            <v>M0Rk,s</v>
          </cell>
          <cell r="B73" t="str">
            <v>Characteristic resistance</v>
          </cell>
          <cell r="C73" t="str">
            <v>Karakteristieke weerstand</v>
          </cell>
        </row>
        <row r="74">
          <cell r="A74" t="str">
            <v>γMs</v>
          </cell>
          <cell r="B74" t="str">
            <v>Partial safety factor</v>
          </cell>
          <cell r="C74" t="str">
            <v>Partiële veiligheidsfactor</v>
          </cell>
        </row>
        <row r="75">
          <cell r="B75" t="str">
            <v>Bending moment</v>
          </cell>
          <cell r="C75" t="str">
            <v>Buigmoment</v>
          </cell>
          <cell r="D75" t="str">
            <v>Moment de flexion</v>
          </cell>
        </row>
        <row r="77">
          <cell r="A77" t="str">
            <v>Shear_pryout</v>
          </cell>
          <cell r="B77" t="str">
            <v>Shear load: concrete pryout failure</v>
          </cell>
          <cell r="C77" t="str">
            <v>Afschuifbelasting: betonuitbreken</v>
          </cell>
        </row>
        <row r="78">
          <cell r="A78" t="str">
            <v>k</v>
          </cell>
          <cell r="B78" t="str">
            <v>K factor</v>
          </cell>
          <cell r="C78" t="str">
            <v xml:space="preserve">Vergelijkingscoëfficiënt (5.6) van de ETAG, bijlage C, § 5.2.3.3 </v>
          </cell>
        </row>
        <row r="79">
          <cell r="A79" t="str">
            <v>γMpr</v>
          </cell>
          <cell r="B79" t="str">
            <v>Partial safety factor</v>
          </cell>
          <cell r="C79" t="str">
            <v>Partiële veiligheidsfactor</v>
          </cell>
        </row>
        <row r="81">
          <cell r="A81" t="str">
            <v>Shear_edge</v>
          </cell>
          <cell r="B81" t="str">
            <v>Shear load: concrete edge failure</v>
          </cell>
          <cell r="C81" t="str">
            <v>Afschuifbelasting: betonrandbreuk</v>
          </cell>
        </row>
        <row r="82">
          <cell r="A82" t="str">
            <v>lf</v>
          </cell>
          <cell r="B82" t="str">
            <v>Effective anchorage length under shear loads</v>
          </cell>
          <cell r="C82" t="str">
            <v>Effectieve ankerlengte in de afschuifbelasting</v>
          </cell>
        </row>
        <row r="83">
          <cell r="A83" t="str">
            <v>dnom</v>
          </cell>
          <cell r="B83" t="str">
            <v>Outside anchor diameter</v>
          </cell>
          <cell r="C83" t="str">
            <v>Ankerdiameter</v>
          </cell>
        </row>
        <row r="84">
          <cell r="A84" t="str">
            <v>γMc</v>
          </cell>
          <cell r="B84" t="str">
            <v>Partial safety factor</v>
          </cell>
          <cell r="C84" t="str">
            <v>Partiële veiligheidsfactor</v>
          </cell>
        </row>
        <row r="85">
          <cell r="B85" t="str">
            <v>See section 5.2.3.4 of Technical Report TR 029 for the Design of Bonded Anchors</v>
          </cell>
          <cell r="C85" t="str">
            <v>Zie 5.2.3.4 uit Technical Report TR 029 for the Design of Bonded Anchors</v>
          </cell>
        </row>
        <row r="87">
          <cell r="A87" t="str">
            <v>Shear_displ</v>
          </cell>
          <cell r="B87" t="str">
            <v>Shear load: displacements</v>
          </cell>
          <cell r="C87" t="str">
            <v>Afschuifbelasting: verplaatsing</v>
          </cell>
        </row>
        <row r="88">
          <cell r="A88" t="str">
            <v>V</v>
          </cell>
          <cell r="B88" t="str">
            <v>Service shear load</v>
          </cell>
          <cell r="C88" t="str">
            <v>Afschuifbelasting</v>
          </cell>
        </row>
        <row r="89">
          <cell r="A89" t="str">
            <v>δV0</v>
          </cell>
          <cell r="B89" t="str">
            <v>Short term displacement under shear loads</v>
          </cell>
          <cell r="C89" t="str">
            <v>Verplaatsing op korte termijn</v>
          </cell>
        </row>
        <row r="90">
          <cell r="A90" t="str">
            <v>δV∞</v>
          </cell>
          <cell r="B90" t="str">
            <v>Long term displacement under shear loads</v>
          </cell>
          <cell r="C90" t="str">
            <v>Verplaatsing op lange termijn</v>
          </cell>
        </row>
        <row r="93">
          <cell r="A93" t="str">
            <v>Fire_Tens</v>
          </cell>
          <cell r="B93" t="str">
            <v xml:space="preserve">Characteristic tension resistance in cracked and non-cracked concrete C20/25 to C50/60 under fire exposure </v>
          </cell>
          <cell r="C93" t="str">
            <v>Karakteristieke trekweerstand bij blootstelling aan vuur voor gescheurd en niet-gescheurd beton C20/25 tot C50/60 bij.</v>
          </cell>
        </row>
        <row r="94">
          <cell r="A94" t="str">
            <v>Fire_R</v>
          </cell>
          <cell r="B94" t="str">
            <v>Fire resistance duration</v>
          </cell>
          <cell r="C94" t="str">
            <v>Duurtijd vuurweerstand</v>
          </cell>
        </row>
        <row r="95">
          <cell r="A95" t="str">
            <v>Fire_steel</v>
          </cell>
          <cell r="B95" t="str">
            <v>Steel failure</v>
          </cell>
          <cell r="C95" t="str">
            <v>Staalbreuk</v>
          </cell>
        </row>
        <row r="96">
          <cell r="A96" t="str">
            <v xml:space="preserve">NRk,s,fi  </v>
          </cell>
          <cell r="B96" t="str">
            <v xml:space="preserve">Characteristic resistance </v>
          </cell>
          <cell r="C96" t="str">
            <v>Karakteristieke weerstand</v>
          </cell>
        </row>
        <row r="97">
          <cell r="A97" t="str">
            <v>Fire_pullout</v>
          </cell>
          <cell r="B97" t="str">
            <v>Pull-out failure</v>
          </cell>
          <cell r="C97" t="str">
            <v>Trekbelasting</v>
          </cell>
        </row>
        <row r="98">
          <cell r="A98" t="str">
            <v xml:space="preserve">NRk,p,fi  </v>
          </cell>
          <cell r="B98" t="str">
            <v xml:space="preserve">Characteristic resistance </v>
          </cell>
          <cell r="C98" t="str">
            <v>Karakteristieke weerstand</v>
          </cell>
        </row>
        <row r="99">
          <cell r="A99" t="str">
            <v>Fire_cc</v>
          </cell>
          <cell r="B99" t="str">
            <v>Concrete cone failure</v>
          </cell>
          <cell r="C99" t="str">
            <v>Betonkegelbreuk</v>
          </cell>
        </row>
        <row r="100">
          <cell r="A100" t="str">
            <v xml:space="preserve">N0Rk,p,fi  </v>
          </cell>
          <cell r="B100" t="str">
            <v xml:space="preserve">Characteristic resistance </v>
          </cell>
          <cell r="C100" t="str">
            <v>Karakteristieke weerstand</v>
          </cell>
        </row>
        <row r="101">
          <cell r="A101" t="str">
            <v xml:space="preserve">scr,N  </v>
          </cell>
          <cell r="B101" t="str">
            <v>Critical spacing</v>
          </cell>
          <cell r="C101" t="str">
            <v>Kritieke asafstand</v>
          </cell>
        </row>
        <row r="102">
          <cell r="A102" t="str">
            <v>Smin</v>
          </cell>
          <cell r="B102" t="str">
            <v>Spacing</v>
          </cell>
          <cell r="C102" t="str">
            <v>Minimum tussenruimte</v>
          </cell>
        </row>
        <row r="103">
          <cell r="A103" t="str">
            <v xml:space="preserve">ccr,N </v>
          </cell>
          <cell r="B103" t="str">
            <v>Critical edge distance</v>
          </cell>
          <cell r="C103" t="str">
            <v>Randafstand</v>
          </cell>
        </row>
        <row r="104">
          <cell r="A104" t="str">
            <v>Cmin</v>
          </cell>
          <cell r="B104" t="str">
            <v>Edge distance</v>
          </cell>
          <cell r="C104" t="str">
            <v>Minimum randafstand</v>
          </cell>
        </row>
        <row r="105">
          <cell r="A105" t="str">
            <v>Fire_one</v>
          </cell>
          <cell r="B105" t="str">
            <v>Fire attack from one side</v>
          </cell>
          <cell r="C105" t="str">
            <v>Brandaanval van één zijde</v>
          </cell>
        </row>
        <row r="106">
          <cell r="A106" t="str">
            <v>Fire_more</v>
          </cell>
          <cell r="B106" t="str">
            <v>Fire attack from more than one side</v>
          </cell>
          <cell r="C106" t="str">
            <v>Brandaanval van meer dan één zijde</v>
          </cell>
        </row>
        <row r="107">
          <cell r="A107" t="str">
            <v>Fire_note</v>
          </cell>
          <cell r="B107" t="str">
            <v>In absence of other national regulations the partial safety factor for resistance under fire exposure γM,fi = 1,0 is recommended.</v>
          </cell>
          <cell r="C107" t="str">
            <v>Bij ontbreken van nationale regelgeving wordt als partiële veiligheidsfactor bij blootstelling aan vuur γM,fi = 1,0 aanbevolen.</v>
          </cell>
        </row>
        <row r="110">
          <cell r="A110" t="str">
            <v>Fire_Shear</v>
          </cell>
          <cell r="B110" t="str">
            <v>Characteristic shear resistance in cracked and non-cracked concrete C20/25 to C50/60 under fire exposure</v>
          </cell>
          <cell r="C110" t="str">
            <v>Karakteristieke afschuifweerstand bij blootstelling aan vuur voor gescheurd en niet-gescheurd beton C20/25 tot C50/60 bij.</v>
          </cell>
        </row>
        <row r="111">
          <cell r="A111" t="str">
            <v>Fire_R</v>
          </cell>
          <cell r="B111" t="str">
            <v>Fire resistance duration</v>
          </cell>
          <cell r="C111" t="str">
            <v>Duurtijd vuurweerstand</v>
          </cell>
        </row>
        <row r="112">
          <cell r="A112" t="str">
            <v>Fire_wolever</v>
          </cell>
          <cell r="B112" t="str">
            <v>Steel failure without lever arm</v>
          </cell>
          <cell r="C112" t="str">
            <v>Staalbreuk zonder hefboomarm</v>
          </cell>
        </row>
        <row r="113">
          <cell r="A113" t="str">
            <v xml:space="preserve">VRk,s,fi  </v>
          </cell>
          <cell r="B113" t="str">
            <v xml:space="preserve">Characteristic resistance </v>
          </cell>
          <cell r="C113" t="str">
            <v>Karakteristieke weerstand</v>
          </cell>
        </row>
        <row r="114">
          <cell r="A114" t="str">
            <v>Fire_lever</v>
          </cell>
          <cell r="B114" t="str">
            <v>Steel failure with lever arm</v>
          </cell>
          <cell r="C114" t="str">
            <v>Staalbreuk met hefboomarm</v>
          </cell>
        </row>
        <row r="115">
          <cell r="A115" t="str">
            <v xml:space="preserve">M0Rk,s,fi  </v>
          </cell>
          <cell r="B115" t="str">
            <v xml:space="preserve">Characteristic resistance </v>
          </cell>
          <cell r="C115" t="str">
            <v>Karakteristieke weerstand</v>
          </cell>
        </row>
        <row r="116">
          <cell r="A116" t="str">
            <v>Fire_pryout</v>
          </cell>
          <cell r="B116" t="str">
            <v>Concrete pryout failure</v>
          </cell>
          <cell r="C116" t="str">
            <v>Betonuitbreken</v>
          </cell>
        </row>
        <row r="117">
          <cell r="A117" t="str">
            <v>k</v>
          </cell>
          <cell r="B117" t="str">
            <v xml:space="preserve">K factor </v>
          </cell>
          <cell r="C117" t="str">
            <v>K-factor</v>
          </cell>
        </row>
        <row r="118">
          <cell r="A118" t="str">
            <v>Fire_edge</v>
          </cell>
          <cell r="B118" t="str">
            <v>Concrete edge failure</v>
          </cell>
          <cell r="C118" t="str">
            <v>Betonrandbreuk</v>
          </cell>
        </row>
        <row r="119">
          <cell r="A119" t="str">
            <v>Fire_note2</v>
          </cell>
          <cell r="B119" t="str">
            <v>The initial value V0Rk,c,fi of the characteristic resistance in concrete C20/25 to C50/60 under fire exposure may be determined by:
V0Rk,c,fi = 0,25 x V0Rk,c (≤ R90)  V0Rk,c,fi = 0,20 x V0Rk,c (R120) With V0Rk,c initial value of the characteristic resistance in cracked concrete C20/25 under normal temperature.</v>
          </cell>
          <cell r="C119" t="str">
            <v>De initiële waarde V0Rk,c,fi van de karakteristieke weerstand in beton C20/25 tot C50/60 bij blootstelling aan vuur kan vastgesteld worden door: 
V0Rk,c,fi = 0,25 x V0Rk,c (≤ R90)  V0Rk,c,fi = 0,20 x V0Rk,c (R120) met V0Rk,c als initiële waarde van de karakteristieke weerstand in gescheurd beton C20/25 bij normale temperaturen.</v>
          </cell>
        </row>
        <row r="120">
          <cell r="A120" t="str">
            <v>Fire_note3</v>
          </cell>
          <cell r="B120" t="str">
            <v>In absence of other national regulations the partial safety factor for resistance under fire exposure γM,fi = 1,0 is recommended.</v>
          </cell>
          <cell r="C120" t="str">
            <v>Bij ontbreken van nationale regelgeving wordt als partiële veiligheidsfactor bij blootstelling aan vuur γM,fi = 1,0 aanbevolen.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F499-CF8A-4158-A040-197D7FE1C245}">
  <dimension ref="A1:O218"/>
  <sheetViews>
    <sheetView zoomScale="130" zoomScaleNormal="130" workbookViewId="0">
      <selection sqref="A1:XFD1048576"/>
    </sheetView>
  </sheetViews>
  <sheetFormatPr defaultColWidth="9.140625" defaultRowHeight="11.25" x14ac:dyDescent="0.25"/>
  <cols>
    <col min="1" max="1" width="13.28515625" style="5" customWidth="1"/>
    <col min="2" max="2" width="5.140625" style="5" customWidth="1"/>
    <col min="3" max="3" width="29.7109375" style="5" customWidth="1"/>
    <col min="4" max="4" width="6.140625" style="6" customWidth="1"/>
    <col min="5" max="12" width="5" style="6" customWidth="1"/>
    <col min="13" max="16384" width="9.140625" style="5"/>
  </cols>
  <sheetData>
    <row r="1" spans="1:15" x14ac:dyDescent="0.25">
      <c r="O1" s="35" t="s">
        <v>206</v>
      </c>
    </row>
    <row r="2" spans="1:15" x14ac:dyDescent="0.25">
      <c r="A2" s="7" t="s">
        <v>246</v>
      </c>
      <c r="B2" s="82" t="str">
        <f>IF($O$1="EN",INDEX(content,MATCH(A2,symbol,0),2),IF($O$1="NL",INDEX(content,MATCH(A2,symbol,0),3),IF($O$1="FR",INDEX(content,MATCH(A2,symbol,0),4),IF($O$1="DE",INDEX(content,MATCH(A2,symbol,0),5),IF($O$1="PL",INDEX(content,MATCH(A2,symbol,0),6))))))</f>
        <v>Threaded rod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4" spans="1:15" x14ac:dyDescent="0.25">
      <c r="A4" s="8" t="s">
        <v>213</v>
      </c>
      <c r="B4" s="72" t="str">
        <f>IF($O$1="EN",INDEX(content,MATCH(A4,symbol,0),2),IF($O$1="NL",INDEX(content,MATCH(A4,symbol,0),3),IF($O$1="FR",INDEX(content,MATCH(A4,symbol,0),4),IF($O$1="DE",INDEX(content,MATCH(A4,symbol,0),5),IF($O$1="PL",INDEX(content,MATCH(A4,symbol,0),6))))))</f>
        <v xml:space="preserve">Installation parameters </v>
      </c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1:15" x14ac:dyDescent="0.25">
      <c r="A5" s="70"/>
      <c r="B5" s="9"/>
      <c r="C5" s="10"/>
      <c r="D5" s="11"/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</row>
    <row r="6" spans="1:15" ht="12.75" x14ac:dyDescent="0.25">
      <c r="A6" s="70"/>
      <c r="B6" s="12" t="s">
        <v>260</v>
      </c>
      <c r="C6" s="12" t="str">
        <f t="shared" ref="C6:C18" si="0">IF($O$1="EN",INDEX(content,MATCH(B6,symbol,0),2),IF($O$1="NL",INDEX(content,MATCH(B6,symbol,0),3),IF($O$1="FR",INDEX(content,MATCH(B6,symbol,0),4),IF($O$1="DE",INDEX(content,MATCH(B6,symbol,0),5),IF($O$1="PL",INDEX(content,MATCH(B6,symbol,0),6))))))</f>
        <v>Nominal diameter of drill bit</v>
      </c>
      <c r="D6" s="13" t="s">
        <v>185</v>
      </c>
      <c r="E6" s="13">
        <v>10</v>
      </c>
      <c r="F6" s="13">
        <v>12</v>
      </c>
      <c r="G6" s="13">
        <v>14</v>
      </c>
      <c r="H6" s="13">
        <v>18</v>
      </c>
      <c r="I6" s="13">
        <v>22</v>
      </c>
      <c r="J6" s="13">
        <v>26</v>
      </c>
      <c r="K6" s="13">
        <v>30</v>
      </c>
      <c r="L6" s="13">
        <v>35</v>
      </c>
    </row>
    <row r="7" spans="1:15" ht="12.75" x14ac:dyDescent="0.25">
      <c r="A7" s="70"/>
      <c r="B7" s="14" t="s">
        <v>261</v>
      </c>
      <c r="C7" s="12" t="str">
        <f t="shared" si="0"/>
        <v>Installation torque</v>
      </c>
      <c r="D7" s="13" t="s">
        <v>186</v>
      </c>
      <c r="E7" s="13">
        <v>10</v>
      </c>
      <c r="F7" s="13">
        <v>20</v>
      </c>
      <c r="G7" s="13">
        <v>40</v>
      </c>
      <c r="H7" s="13">
        <v>80</v>
      </c>
      <c r="I7" s="13">
        <v>120</v>
      </c>
      <c r="J7" s="13">
        <v>160</v>
      </c>
      <c r="K7" s="13">
        <v>180</v>
      </c>
      <c r="L7" s="13">
        <v>200</v>
      </c>
    </row>
    <row r="8" spans="1:15" ht="12.75" x14ac:dyDescent="0.25">
      <c r="A8" s="70"/>
      <c r="B8" s="14" t="s">
        <v>295</v>
      </c>
      <c r="C8" s="12" t="str">
        <f t="shared" si="0"/>
        <v>Diameter of cleaning brush</v>
      </c>
      <c r="D8" s="13" t="s">
        <v>185</v>
      </c>
      <c r="E8" s="13"/>
      <c r="F8" s="13"/>
      <c r="G8" s="13"/>
      <c r="H8" s="13"/>
      <c r="I8" s="13"/>
      <c r="J8" s="13"/>
      <c r="K8" s="13"/>
      <c r="L8" s="13"/>
    </row>
    <row r="9" spans="1:15" ht="12.75" x14ac:dyDescent="0.25">
      <c r="A9" s="70"/>
      <c r="B9" s="12" t="s">
        <v>262</v>
      </c>
      <c r="C9" s="15" t="str">
        <f t="shared" si="0"/>
        <v>Minimal effective embedment depth</v>
      </c>
      <c r="D9" s="13" t="s">
        <v>185</v>
      </c>
      <c r="E9" s="13"/>
      <c r="F9" s="13"/>
      <c r="G9" s="13"/>
      <c r="H9" s="13"/>
      <c r="I9" s="13"/>
      <c r="J9" s="13"/>
      <c r="K9" s="13"/>
      <c r="L9" s="13"/>
    </row>
    <row r="10" spans="1:15" ht="12.75" x14ac:dyDescent="0.25">
      <c r="A10" s="70"/>
      <c r="B10" s="12" t="s">
        <v>263</v>
      </c>
      <c r="C10" s="12" t="str">
        <f t="shared" si="0"/>
        <v>Depth of drilled hole</v>
      </c>
      <c r="D10" s="13" t="s">
        <v>185</v>
      </c>
      <c r="E10" s="13"/>
      <c r="F10" s="13"/>
      <c r="G10" s="13"/>
      <c r="H10" s="13"/>
      <c r="I10" s="13"/>
      <c r="J10" s="13"/>
      <c r="K10" s="13"/>
      <c r="L10" s="13"/>
    </row>
    <row r="11" spans="1:15" ht="12.75" x14ac:dyDescent="0.25">
      <c r="A11" s="70"/>
      <c r="B11" s="12" t="s">
        <v>264</v>
      </c>
      <c r="C11" s="12" t="str">
        <f t="shared" si="0"/>
        <v>Minimum spacing</v>
      </c>
      <c r="D11" s="13" t="s">
        <v>185</v>
      </c>
      <c r="E11" s="13"/>
      <c r="F11" s="13"/>
      <c r="G11" s="13"/>
      <c r="H11" s="13"/>
      <c r="I11" s="13"/>
      <c r="J11" s="13"/>
      <c r="K11" s="13"/>
      <c r="L11" s="13"/>
    </row>
    <row r="12" spans="1:15" ht="12.75" x14ac:dyDescent="0.25">
      <c r="A12" s="70"/>
      <c r="B12" s="12" t="s">
        <v>265</v>
      </c>
      <c r="C12" s="12" t="str">
        <f t="shared" si="0"/>
        <v>Minimum edge distance</v>
      </c>
      <c r="D12" s="13" t="s">
        <v>185</v>
      </c>
      <c r="E12" s="13"/>
      <c r="F12" s="13"/>
      <c r="G12" s="13"/>
      <c r="H12" s="13"/>
      <c r="I12" s="13"/>
      <c r="J12" s="13"/>
      <c r="K12" s="13"/>
      <c r="L12" s="13"/>
    </row>
    <row r="13" spans="1:15" ht="12.75" x14ac:dyDescent="0.25">
      <c r="A13" s="70"/>
      <c r="B13" s="12" t="s">
        <v>266</v>
      </c>
      <c r="C13" s="12" t="str">
        <f t="shared" si="0"/>
        <v>Min. thickness of concrete member</v>
      </c>
      <c r="D13" s="13" t="s">
        <v>185</v>
      </c>
      <c r="E13" s="75" t="s">
        <v>267</v>
      </c>
      <c r="F13" s="76"/>
      <c r="G13" s="77"/>
      <c r="H13" s="75" t="s">
        <v>268</v>
      </c>
      <c r="I13" s="76"/>
      <c r="J13" s="76"/>
      <c r="K13" s="76"/>
      <c r="L13" s="77"/>
    </row>
    <row r="14" spans="1:15" ht="12.75" x14ac:dyDescent="0.25">
      <c r="A14" s="70"/>
      <c r="B14" s="12" t="s">
        <v>269</v>
      </c>
      <c r="C14" s="15" t="str">
        <f t="shared" si="0"/>
        <v>Maximal effective embedment depth</v>
      </c>
      <c r="D14" s="13" t="s">
        <v>185</v>
      </c>
      <c r="E14" s="13"/>
      <c r="F14" s="13"/>
      <c r="G14" s="13"/>
      <c r="H14" s="13"/>
      <c r="I14" s="13"/>
      <c r="J14" s="13"/>
      <c r="K14" s="13"/>
      <c r="L14" s="13"/>
    </row>
    <row r="15" spans="1:15" ht="12.75" x14ac:dyDescent="0.25">
      <c r="A15" s="70"/>
      <c r="B15" s="12" t="s">
        <v>263</v>
      </c>
      <c r="C15" s="12" t="str">
        <f t="shared" si="0"/>
        <v>Depth of drilled hole</v>
      </c>
      <c r="D15" s="13" t="s">
        <v>185</v>
      </c>
      <c r="E15" s="13"/>
      <c r="F15" s="13"/>
      <c r="G15" s="13"/>
      <c r="H15" s="13"/>
      <c r="I15" s="13"/>
      <c r="J15" s="13"/>
      <c r="K15" s="13"/>
      <c r="L15" s="13"/>
    </row>
    <row r="16" spans="1:15" ht="12.75" x14ac:dyDescent="0.25">
      <c r="A16" s="70"/>
      <c r="B16" s="12" t="s">
        <v>264</v>
      </c>
      <c r="C16" s="12" t="str">
        <f t="shared" si="0"/>
        <v>Minimum spacing</v>
      </c>
      <c r="D16" s="13" t="s">
        <v>185</v>
      </c>
      <c r="E16" s="13"/>
      <c r="F16" s="13"/>
      <c r="G16" s="13"/>
      <c r="H16" s="13"/>
      <c r="I16" s="13"/>
      <c r="J16" s="13"/>
      <c r="K16" s="13"/>
      <c r="L16" s="13"/>
    </row>
    <row r="17" spans="1:12" ht="12.75" x14ac:dyDescent="0.25">
      <c r="A17" s="70"/>
      <c r="B17" s="12" t="s">
        <v>265</v>
      </c>
      <c r="C17" s="12" t="str">
        <f t="shared" si="0"/>
        <v>Minimum edge distance</v>
      </c>
      <c r="D17" s="13" t="s">
        <v>185</v>
      </c>
      <c r="E17" s="13"/>
      <c r="F17" s="13"/>
      <c r="G17" s="13"/>
      <c r="H17" s="13"/>
      <c r="I17" s="13"/>
      <c r="J17" s="13"/>
      <c r="K17" s="13"/>
      <c r="L17" s="13"/>
    </row>
    <row r="18" spans="1:12" ht="12.75" x14ac:dyDescent="0.25">
      <c r="A18" s="70"/>
      <c r="B18" s="12" t="s">
        <v>266</v>
      </c>
      <c r="C18" s="12" t="str">
        <f t="shared" si="0"/>
        <v>Min. thickness of concrete member</v>
      </c>
      <c r="D18" s="13" t="s">
        <v>185</v>
      </c>
      <c r="E18" s="75" t="s">
        <v>267</v>
      </c>
      <c r="F18" s="76"/>
      <c r="G18" s="77"/>
      <c r="H18" s="75" t="s">
        <v>268</v>
      </c>
      <c r="I18" s="76"/>
      <c r="J18" s="76"/>
      <c r="K18" s="76"/>
      <c r="L18" s="77"/>
    </row>
    <row r="21" spans="1:12" x14ac:dyDescent="0.25">
      <c r="A21" s="8" t="s">
        <v>240</v>
      </c>
      <c r="B21" s="72" t="str">
        <f>IF($O$1="EN",INDEX(content,MATCH(A21,symbol,0),2),IF($O$1="NL",INDEX(content,MATCH(A21,symbol,0),3),IF($O$1="FR",INDEX(content,MATCH(A21,symbol,0),4),IF($O$1="DE",INDEX(content,MATCH(A21,symbol,0),5),IF($O$1="PL",INDEX(content,MATCH(A21,symbol,0),6))))))</f>
        <v>Tension load: steel failure</v>
      </c>
      <c r="C21" s="73"/>
      <c r="D21" s="73"/>
      <c r="E21" s="73"/>
      <c r="F21" s="73"/>
      <c r="G21" s="73"/>
      <c r="H21" s="73"/>
      <c r="I21" s="73"/>
      <c r="J21" s="73"/>
      <c r="K21" s="73"/>
      <c r="L21" s="74"/>
    </row>
    <row r="22" spans="1:12" x14ac:dyDescent="0.25">
      <c r="A22" s="70"/>
      <c r="B22" s="83"/>
      <c r="C22" s="84"/>
      <c r="D22" s="17"/>
      <c r="E22" s="11" t="s">
        <v>2</v>
      </c>
      <c r="F22" s="11" t="s">
        <v>3</v>
      </c>
      <c r="G22" s="11" t="s">
        <v>4</v>
      </c>
      <c r="H22" s="11" t="s">
        <v>5</v>
      </c>
      <c r="I22" s="11" t="s">
        <v>6</v>
      </c>
      <c r="J22" s="11" t="s">
        <v>7</v>
      </c>
      <c r="K22" s="11" t="s">
        <v>8</v>
      </c>
      <c r="L22" s="11" t="s">
        <v>9</v>
      </c>
    </row>
    <row r="23" spans="1:12" ht="12.75" x14ac:dyDescent="0.25">
      <c r="A23" s="70"/>
      <c r="B23" s="12" t="s">
        <v>270</v>
      </c>
      <c r="C23" s="12" t="str">
        <f>IF($O$1="EN",INDEX(content,MATCH(B23,symbol,0),2),IF($O$1="NL",INDEX(content,MATCH(B23,symbol,0),3),IF($O$1="FR",INDEX(content,MATCH(B23,symbol,0),4),IF($O$1="DE",INDEX(content,MATCH(B23,symbol,0),5),IF($O$1="PL",INDEX(content,MATCH(B23,symbol,0),6))))))&amp;" grade 4.6"</f>
        <v>Steel characteristic resistance grade 4.6</v>
      </c>
      <c r="D23" s="13" t="s">
        <v>254</v>
      </c>
      <c r="E23" s="13">
        <v>15</v>
      </c>
      <c r="F23" s="13">
        <v>23</v>
      </c>
      <c r="G23" s="13">
        <v>34</v>
      </c>
      <c r="H23" s="13">
        <v>63</v>
      </c>
      <c r="I23" s="13">
        <v>98</v>
      </c>
      <c r="J23" s="13">
        <v>141</v>
      </c>
      <c r="K23" s="13">
        <v>184</v>
      </c>
      <c r="L23" s="13">
        <v>224</v>
      </c>
    </row>
    <row r="24" spans="1:12" ht="12.75" x14ac:dyDescent="0.25">
      <c r="A24" s="70"/>
      <c r="B24" s="18" t="s">
        <v>271</v>
      </c>
      <c r="C24" s="12" t="str">
        <f>IF($O$1="EN",INDEX(content,MATCH(B24,symbol,0),2),IF($O$1="NL",INDEX(content,MATCH(B24,symbol,0),3),IF($O$1="FR",INDEX(content,MATCH(B24,symbol,0),4),IF($O$1="DE",INDEX(content,MATCH(B24,symbol,0),5),IF($O$1="PL",INDEX(content,MATCH(B24,symbol,0),6))))))</f>
        <v>Partial safety factor</v>
      </c>
      <c r="D24" s="13" t="s">
        <v>187</v>
      </c>
      <c r="E24" s="70">
        <v>2</v>
      </c>
      <c r="F24" s="70"/>
      <c r="G24" s="70"/>
      <c r="H24" s="70"/>
      <c r="I24" s="70"/>
      <c r="J24" s="70"/>
      <c r="K24" s="70"/>
      <c r="L24" s="70"/>
    </row>
    <row r="25" spans="1:12" ht="12.75" x14ac:dyDescent="0.25">
      <c r="A25" s="70"/>
      <c r="B25" s="12" t="s">
        <v>270</v>
      </c>
      <c r="C25" s="12" t="str">
        <f>IF($O$1="EN",INDEX(content,MATCH(B25,symbol,0),2),IF($O$1="NL",INDEX(content,MATCH(B25,symbol,0),3),IF($O$1="FR",INDEX(content,MATCH(B25,symbol,0),4),IF($O$1="DE",INDEX(content,MATCH(B25,symbol,0),5),IF($O$1="PL",INDEX(content,MATCH(B25,symbol,0),6))))))&amp;" grade 5.8"</f>
        <v>Steel characteristic resistance grade 5.8</v>
      </c>
      <c r="D25" s="13" t="s">
        <v>254</v>
      </c>
      <c r="E25" s="13">
        <v>18</v>
      </c>
      <c r="F25" s="13">
        <v>29</v>
      </c>
      <c r="G25" s="13">
        <v>42</v>
      </c>
      <c r="H25" s="13">
        <v>79</v>
      </c>
      <c r="I25" s="13">
        <v>123</v>
      </c>
      <c r="J25" s="13">
        <v>177</v>
      </c>
      <c r="K25" s="13">
        <v>230</v>
      </c>
      <c r="L25" s="13">
        <v>281</v>
      </c>
    </row>
    <row r="26" spans="1:12" ht="12.75" x14ac:dyDescent="0.25">
      <c r="A26" s="70"/>
      <c r="B26" s="18" t="s">
        <v>271</v>
      </c>
      <c r="C26" s="12" t="str">
        <f>IF($O$1="EN",INDEX(content,MATCH(B26,symbol,0),2),IF($O$1="NL",INDEX(content,MATCH(B26,symbol,0),3),IF($O$1="FR",INDEX(content,MATCH(B26,symbol,0),4),IF($O$1="DE",INDEX(content,MATCH(B26,symbol,0),5),IF($O$1="PL",INDEX(content,MATCH(B26,symbol,0),6))))))</f>
        <v>Partial safety factor</v>
      </c>
      <c r="D26" s="13" t="s">
        <v>187</v>
      </c>
      <c r="E26" s="70">
        <v>1.5</v>
      </c>
      <c r="F26" s="70"/>
      <c r="G26" s="70"/>
      <c r="H26" s="70"/>
      <c r="I26" s="70"/>
      <c r="J26" s="70"/>
      <c r="K26" s="70"/>
      <c r="L26" s="70"/>
    </row>
    <row r="27" spans="1:12" ht="12.75" x14ac:dyDescent="0.25">
      <c r="A27" s="70"/>
      <c r="B27" s="12" t="s">
        <v>270</v>
      </c>
      <c r="C27" s="12" t="str">
        <f>IF($O$1="EN",INDEX(content,MATCH(B27,symbol,0),2),IF($O$1="NL",INDEX(content,MATCH(B27,symbol,0),3),IF($O$1="FR",INDEX(content,MATCH(B27,symbol,0),4),IF($O$1="DE",INDEX(content,MATCH(B27,symbol,0),5),IF($O$1="PL",INDEX(content,MATCH(B27,symbol,0),6))))))&amp;" grade 8.8"</f>
        <v>Steel characteristic resistance grade 8.8</v>
      </c>
      <c r="D27" s="13" t="s">
        <v>254</v>
      </c>
      <c r="E27" s="13">
        <v>29</v>
      </c>
      <c r="F27" s="13">
        <v>46</v>
      </c>
      <c r="G27" s="13">
        <v>67</v>
      </c>
      <c r="H27" s="13">
        <v>126</v>
      </c>
      <c r="I27" s="13">
        <v>196</v>
      </c>
      <c r="J27" s="13">
        <v>282</v>
      </c>
      <c r="K27" s="13">
        <v>367</v>
      </c>
      <c r="L27" s="13">
        <v>449</v>
      </c>
    </row>
    <row r="28" spans="1:12" ht="12.75" x14ac:dyDescent="0.25">
      <c r="A28" s="70"/>
      <c r="B28" s="18" t="s">
        <v>271</v>
      </c>
      <c r="C28" s="12" t="str">
        <f>IF($O$1="EN",INDEX(content,MATCH(B28,symbol,0),2),IF($O$1="NL",INDEX(content,MATCH(B28,symbol,0),3),IF($O$1="FR",INDEX(content,MATCH(B28,symbol,0),4),IF($O$1="DE",INDEX(content,MATCH(B28,symbol,0),5),IF($O$1="PL",INDEX(content,MATCH(B28,symbol,0),6))))))</f>
        <v>Partial safety factor</v>
      </c>
      <c r="D28" s="13" t="s">
        <v>187</v>
      </c>
      <c r="E28" s="70">
        <v>1.5</v>
      </c>
      <c r="F28" s="70"/>
      <c r="G28" s="70"/>
      <c r="H28" s="70"/>
      <c r="I28" s="70"/>
      <c r="J28" s="70"/>
      <c r="K28" s="70"/>
      <c r="L28" s="70"/>
    </row>
    <row r="29" spans="1:12" ht="12.75" x14ac:dyDescent="0.25">
      <c r="A29" s="70"/>
      <c r="B29" s="12" t="s">
        <v>270</v>
      </c>
      <c r="C29" s="12" t="str">
        <f>IF($O$1="EN",INDEX(content,MATCH(B29,symbol,0),2),IF($O$1="NL",INDEX(content,MATCH(B29,symbol,0),3),IF($O$1="FR",INDEX(content,MATCH(B29,symbol,0),4),IF($O$1="DE",INDEX(content,MATCH(B29,symbol,0),5),IF($O$1="PL",INDEX(content,MATCH(B29,symbol,0),6))))))&amp;" grade 10.9"</f>
        <v>Steel characteristic resistance grade 10.9</v>
      </c>
      <c r="D29" s="13" t="s">
        <v>254</v>
      </c>
      <c r="E29" s="13">
        <v>37</v>
      </c>
      <c r="F29" s="13">
        <v>58</v>
      </c>
      <c r="G29" s="13">
        <v>84</v>
      </c>
      <c r="H29" s="13">
        <v>157</v>
      </c>
      <c r="I29" s="13">
        <v>245</v>
      </c>
      <c r="J29" s="13">
        <v>353</v>
      </c>
      <c r="K29" s="13">
        <v>459</v>
      </c>
      <c r="L29" s="13">
        <v>561</v>
      </c>
    </row>
    <row r="30" spans="1:12" ht="12.75" x14ac:dyDescent="0.25">
      <c r="A30" s="70"/>
      <c r="B30" s="18" t="s">
        <v>271</v>
      </c>
      <c r="C30" s="12" t="str">
        <f>IF($O$1="EN",INDEX(content,MATCH(B30,symbol,0),2),IF($O$1="NL",INDEX(content,MATCH(B30,symbol,0),3),IF($O$1="FR",INDEX(content,MATCH(B30,symbol,0),4),IF($O$1="DE",INDEX(content,MATCH(B30,symbol,0),5),IF($O$1="PL",INDEX(content,MATCH(B30,symbol,0),6))))))</f>
        <v>Partial safety factor</v>
      </c>
      <c r="D30" s="13" t="s">
        <v>187</v>
      </c>
      <c r="E30" s="70">
        <v>1.33</v>
      </c>
      <c r="F30" s="70"/>
      <c r="G30" s="70"/>
      <c r="H30" s="70"/>
      <c r="I30" s="70"/>
      <c r="J30" s="70"/>
      <c r="K30" s="70"/>
      <c r="L30" s="70"/>
    </row>
    <row r="31" spans="1:12" ht="12.75" x14ac:dyDescent="0.25">
      <c r="A31" s="70"/>
      <c r="B31" s="12" t="s">
        <v>270</v>
      </c>
      <c r="C31" s="12" t="str">
        <f>IF($O$1="EN",INDEX(content,MATCH(B31,symbol,0),2),IF($O$1="NL",INDEX(content,MATCH(B31,symbol,0),3),IF($O$1="FR",INDEX(content,MATCH(B31,symbol,0),4),IF($O$1="DE",INDEX(content,MATCH(B31,symbol,0),5),IF($O$1="PL",INDEX(content,MATCH(B31,symbol,0),6))))))&amp;" A2-70 / A4-70 "</f>
        <v xml:space="preserve">Steel characteristic resistance A2-70 / A4-70 </v>
      </c>
      <c r="D31" s="13" t="s">
        <v>254</v>
      </c>
      <c r="E31" s="13">
        <v>26</v>
      </c>
      <c r="F31" s="13">
        <v>41</v>
      </c>
      <c r="G31" s="13">
        <v>59</v>
      </c>
      <c r="H31" s="13">
        <v>110</v>
      </c>
      <c r="I31" s="13">
        <v>172</v>
      </c>
      <c r="J31" s="13">
        <v>247</v>
      </c>
      <c r="K31" s="13">
        <v>321</v>
      </c>
      <c r="L31" s="13">
        <v>393</v>
      </c>
    </row>
    <row r="32" spans="1:12" ht="12.75" x14ac:dyDescent="0.25">
      <c r="A32" s="70"/>
      <c r="B32" s="18" t="s">
        <v>271</v>
      </c>
      <c r="C32" s="12" t="str">
        <f>IF($O$1="EN",INDEX(content,MATCH(B32,symbol,0),2),IF($O$1="NL",INDEX(content,MATCH(B32,symbol,0),3),IF($O$1="FR",INDEX(content,MATCH(B32,symbol,0),4),IF($O$1="DE",INDEX(content,MATCH(B32,symbol,0),5),IF($O$1="PL",INDEX(content,MATCH(B32,symbol,0),6))))))</f>
        <v>Partial safety factor</v>
      </c>
      <c r="D32" s="13" t="s">
        <v>187</v>
      </c>
      <c r="E32" s="70">
        <v>1.87</v>
      </c>
      <c r="F32" s="70"/>
      <c r="G32" s="70"/>
      <c r="H32" s="70"/>
      <c r="I32" s="70"/>
      <c r="J32" s="70"/>
      <c r="K32" s="70"/>
      <c r="L32" s="70"/>
    </row>
    <row r="33" spans="1:12" ht="12.75" x14ac:dyDescent="0.25">
      <c r="A33" s="70"/>
      <c r="B33" s="12" t="s">
        <v>270</v>
      </c>
      <c r="C33" s="12" t="str">
        <f>IF($O$1="EN",INDEX(content,MATCH(B33,symbol,0),2),IF($O$1="NL",INDEX(content,MATCH(B33,symbol,0),3),IF($O$1="FR",INDEX(content,MATCH(B33,symbol,0),4),IF($O$1="DE",INDEX(content,MATCH(B33,symbol,0),5),IF($O$1="PL",INDEX(content,MATCH(B33,symbol,0),6))))))&amp;" A4-80 "</f>
        <v xml:space="preserve">Steel characteristic resistance A4-80 </v>
      </c>
      <c r="D33" s="13" t="s">
        <v>254</v>
      </c>
      <c r="E33" s="13">
        <v>29</v>
      </c>
      <c r="F33" s="13">
        <v>46</v>
      </c>
      <c r="G33" s="13">
        <v>67</v>
      </c>
      <c r="H33" s="13">
        <v>126</v>
      </c>
      <c r="I33" s="13">
        <v>196</v>
      </c>
      <c r="J33" s="13">
        <v>282</v>
      </c>
      <c r="K33" s="13">
        <v>367</v>
      </c>
      <c r="L33" s="13">
        <v>449</v>
      </c>
    </row>
    <row r="34" spans="1:12" ht="12.75" x14ac:dyDescent="0.25">
      <c r="A34" s="70"/>
      <c r="B34" s="18" t="s">
        <v>271</v>
      </c>
      <c r="C34" s="12" t="str">
        <f>IF($O$1="EN",INDEX(content,MATCH(B34,symbol,0),2),IF($O$1="NL",INDEX(content,MATCH(B34,symbol,0),3),IF($O$1="FR",INDEX(content,MATCH(B34,symbol,0),4),IF($O$1="DE",INDEX(content,MATCH(B34,symbol,0),5),IF($O$1="PL",INDEX(content,MATCH(B34,symbol,0),6))))))</f>
        <v>Partial safety factor</v>
      </c>
      <c r="D34" s="13" t="s">
        <v>187</v>
      </c>
      <c r="E34" s="70">
        <v>1.6</v>
      </c>
      <c r="F34" s="70"/>
      <c r="G34" s="70"/>
      <c r="H34" s="70"/>
      <c r="I34" s="70"/>
      <c r="J34" s="70"/>
      <c r="K34" s="70"/>
      <c r="L34" s="70"/>
    </row>
    <row r="35" spans="1:12" ht="12.75" x14ac:dyDescent="0.25">
      <c r="A35" s="70"/>
      <c r="B35" s="12" t="s">
        <v>270</v>
      </c>
      <c r="C35" s="12" t="str">
        <f>IF($O$1="EN",INDEX(content,MATCH(B35,symbol,0),2),IF($O$1="NL",INDEX(content,MATCH(B35,symbol,0),3),IF($O$1="FR",INDEX(content,MATCH(B35,symbol,0),4),IF($O$1="DE",INDEX(content,MATCH(B35,symbol,0),5),IF($O$1="PL",INDEX(content,MATCH(B35,symbol,0),6))))))&amp;" 1.4529"</f>
        <v>Steel characteristic resistance 1.4529</v>
      </c>
      <c r="D35" s="13" t="s">
        <v>254</v>
      </c>
      <c r="E35" s="13">
        <v>26</v>
      </c>
      <c r="F35" s="13">
        <v>41</v>
      </c>
      <c r="G35" s="13">
        <v>59</v>
      </c>
      <c r="H35" s="13">
        <v>110</v>
      </c>
      <c r="I35" s="13">
        <v>172</v>
      </c>
      <c r="J35" s="13">
        <v>247</v>
      </c>
      <c r="K35" s="13">
        <v>321</v>
      </c>
      <c r="L35" s="13">
        <v>393</v>
      </c>
    </row>
    <row r="36" spans="1:12" ht="12.75" x14ac:dyDescent="0.25">
      <c r="A36" s="70"/>
      <c r="B36" s="18" t="s">
        <v>271</v>
      </c>
      <c r="C36" s="12" t="str">
        <f>IF($O$1="EN",INDEX(content,MATCH(B36,symbol,0),2),IF($O$1="NL",INDEX(content,MATCH(B36,symbol,0),3),IF($O$1="FR",INDEX(content,MATCH(B36,symbol,0),4),IF($O$1="DE",INDEX(content,MATCH(B36,symbol,0),5),IF($O$1="PL",INDEX(content,MATCH(B36,symbol,0),6))))))</f>
        <v>Partial safety factor</v>
      </c>
      <c r="D36" s="13" t="s">
        <v>187</v>
      </c>
      <c r="E36" s="70">
        <v>1.87</v>
      </c>
      <c r="F36" s="70"/>
      <c r="G36" s="70"/>
      <c r="H36" s="70"/>
      <c r="I36" s="70"/>
      <c r="J36" s="70"/>
      <c r="K36" s="70"/>
      <c r="L36" s="70"/>
    </row>
    <row r="38" spans="1:12" x14ac:dyDescent="0.25">
      <c r="A38" s="8" t="s">
        <v>241</v>
      </c>
      <c r="B38" s="72" t="str">
        <f>IF($O$1="EN",INDEX(content,MATCH(A38,symbol,0),2),IF($O$1="NL",INDEX(content,MATCH(A38,symbol,0),3),IF($O$1="FR",INDEX(content,MATCH(A38,symbol,0),4),IF($O$1="DE",INDEX(content,MATCH(A38,symbol,0),5),IF($O$1="PL",INDEX(content,MATCH(A38,symbol,0),6))))))</f>
        <v>Tension load: combined concrete cone or splitting failure in concrete</v>
      </c>
      <c r="C38" s="73"/>
      <c r="D38" s="73"/>
      <c r="E38" s="73"/>
      <c r="F38" s="73"/>
      <c r="G38" s="73"/>
      <c r="H38" s="73"/>
      <c r="I38" s="73"/>
      <c r="J38" s="73"/>
      <c r="K38" s="73"/>
      <c r="L38" s="74"/>
    </row>
    <row r="39" spans="1:12" x14ac:dyDescent="0.25">
      <c r="A39" s="79"/>
      <c r="B39" s="83"/>
      <c r="C39" s="84"/>
      <c r="D39" s="17"/>
      <c r="E39" s="11" t="s">
        <v>2</v>
      </c>
      <c r="F39" s="11" t="s">
        <v>3</v>
      </c>
      <c r="G39" s="11" t="s">
        <v>4</v>
      </c>
      <c r="H39" s="11" t="s">
        <v>5</v>
      </c>
      <c r="I39" s="11" t="s">
        <v>6</v>
      </c>
      <c r="J39" s="11" t="s">
        <v>7</v>
      </c>
      <c r="K39" s="11" t="s">
        <v>8</v>
      </c>
      <c r="L39" s="11" t="s">
        <v>9</v>
      </c>
    </row>
    <row r="40" spans="1:12" x14ac:dyDescent="0.25">
      <c r="A40" s="80"/>
      <c r="B40" s="19" t="s">
        <v>80</v>
      </c>
      <c r="C40" s="88" t="str">
        <f>IF($O$1="EN",INDEX(content,MATCH(B40,symbol,0),2),IF($O$1="NL",INDEX(content,MATCH(B40,symbol,0),3),IF($O$1="FR",INDEX(content,MATCH(B40,symbol,0),4),IF($O$1="DE",INDEX(content,MATCH(B40,symbol,0),5),IF($O$1="PL",INDEX(content,MATCH(B40,symbol,0),6))))))</f>
        <v>Characteristic bond resistance in UNCRACKED concrete C20/25</v>
      </c>
      <c r="D40" s="88"/>
      <c r="E40" s="88"/>
      <c r="F40" s="88"/>
      <c r="G40" s="88"/>
      <c r="H40" s="88"/>
      <c r="I40" s="88"/>
      <c r="J40" s="88"/>
      <c r="K40" s="88"/>
      <c r="L40" s="88"/>
    </row>
    <row r="41" spans="1:12" x14ac:dyDescent="0.25">
      <c r="A41" s="80"/>
      <c r="B41" s="20" t="s">
        <v>189</v>
      </c>
      <c r="C41" s="12" t="str">
        <f>IF($O$1="EN",INDEX(content,MATCH(B41,symbol,0),2),IF($O$1="NL",INDEX(content,MATCH(B41,symbol,0),3),IF($O$1="FR",INDEX(content,MATCH(B41,symbol,0),4),IF($O$1="DE",INDEX(content,MATCH(B41,symbol,0),5),IF($O$1="PL",INDEX(content,MATCH(B41,symbol,0),6))))))&amp;" -40°C to +70°C"</f>
        <v>Characteristic bond resistance -40°C to +70°C</v>
      </c>
      <c r="D41" s="13" t="s">
        <v>194</v>
      </c>
      <c r="E41" s="13"/>
      <c r="F41" s="13"/>
      <c r="G41" s="13"/>
      <c r="H41" s="13"/>
      <c r="I41" s="13"/>
      <c r="J41" s="13"/>
      <c r="K41" s="13"/>
      <c r="L41" s="13"/>
    </row>
    <row r="42" spans="1:12" x14ac:dyDescent="0.25">
      <c r="A42" s="80"/>
      <c r="B42" s="21" t="s">
        <v>209</v>
      </c>
      <c r="C42" s="89" t="str">
        <f>IF($O$1="EN",INDEX(content,MATCH(B42,symbol,0),2),IF($O$1="NL",INDEX(content,MATCH(B42,symbol,0),3),IF($O$1="FR",INDEX(content,MATCH(B42,symbol,0),4),IF($O$1="DE",INDEX(content,MATCH(B42,symbol,0),5),IF($O$1="PL",INDEX(content,MATCH(B42,symbol,0),6))))))</f>
        <v>Dry and wet concrete / flooded holes</v>
      </c>
      <c r="D42" s="90"/>
      <c r="E42" s="90"/>
      <c r="F42" s="90"/>
      <c r="G42" s="90"/>
      <c r="H42" s="90"/>
      <c r="I42" s="90"/>
      <c r="J42" s="90"/>
      <c r="K42" s="90"/>
      <c r="L42" s="91"/>
    </row>
    <row r="43" spans="1:12" x14ac:dyDescent="0.25">
      <c r="A43" s="80"/>
      <c r="B43" s="22" t="s">
        <v>188</v>
      </c>
      <c r="C43" s="12" t="str">
        <f>IF($O$1="EN",INDEX(content,MATCH(B43,symbol,0),2),IF($O$1="NL",INDEX(content,MATCH(B43,symbol,0),3),IF($O$1="FR",INDEX(content,MATCH(B43,symbol,0),4),IF($O$1="DE",INDEX(content,MATCH(B43,symbol,0),5),IF($O$1="PL",INDEX(content,MATCH(B43,symbol,0),6))))))</f>
        <v>Partial safety factor</v>
      </c>
      <c r="D43" s="13" t="s">
        <v>187</v>
      </c>
      <c r="E43" s="75"/>
      <c r="F43" s="76"/>
      <c r="G43" s="76"/>
      <c r="H43" s="76"/>
      <c r="I43" s="76"/>
      <c r="J43" s="76"/>
      <c r="K43" s="76"/>
      <c r="L43" s="77"/>
    </row>
    <row r="44" spans="1:12" x14ac:dyDescent="0.25">
      <c r="A44" s="80"/>
      <c r="B44" s="85" t="s">
        <v>75</v>
      </c>
      <c r="C44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C25/30"</f>
        <v>Increasing factor C25/30</v>
      </c>
      <c r="D44" s="70" t="s">
        <v>187</v>
      </c>
      <c r="E44" s="75"/>
      <c r="F44" s="76"/>
      <c r="G44" s="76"/>
      <c r="H44" s="76"/>
      <c r="I44" s="76"/>
      <c r="J44" s="76"/>
      <c r="K44" s="76"/>
      <c r="L44" s="77"/>
    </row>
    <row r="45" spans="1:12" x14ac:dyDescent="0.25">
      <c r="A45" s="80"/>
      <c r="B45" s="86"/>
      <c r="C45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C30/37"</f>
        <v>Increasing factor C30/37</v>
      </c>
      <c r="D45" s="70"/>
      <c r="E45" s="75"/>
      <c r="F45" s="76"/>
      <c r="G45" s="76"/>
      <c r="H45" s="76"/>
      <c r="I45" s="76"/>
      <c r="J45" s="76"/>
      <c r="K45" s="76"/>
      <c r="L45" s="77"/>
    </row>
    <row r="46" spans="1:12" x14ac:dyDescent="0.25">
      <c r="A46" s="80"/>
      <c r="B46" s="86"/>
      <c r="C46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C35/45"</f>
        <v>Increasing factor C35/45</v>
      </c>
      <c r="D46" s="70"/>
      <c r="E46" s="75"/>
      <c r="F46" s="76"/>
      <c r="G46" s="76"/>
      <c r="H46" s="76"/>
      <c r="I46" s="76"/>
      <c r="J46" s="76"/>
      <c r="K46" s="76"/>
      <c r="L46" s="77"/>
    </row>
    <row r="47" spans="1:12" x14ac:dyDescent="0.25">
      <c r="A47" s="80"/>
      <c r="B47" s="86"/>
      <c r="C47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C40/50"</f>
        <v>Increasing factor C40/50</v>
      </c>
      <c r="D47" s="70"/>
      <c r="E47" s="75"/>
      <c r="F47" s="76"/>
      <c r="G47" s="76"/>
      <c r="H47" s="76"/>
      <c r="I47" s="76"/>
      <c r="J47" s="76"/>
      <c r="K47" s="76"/>
      <c r="L47" s="77"/>
    </row>
    <row r="48" spans="1:12" x14ac:dyDescent="0.25">
      <c r="A48" s="80"/>
      <c r="B48" s="86"/>
      <c r="C48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C45/55"</f>
        <v>Increasing factor C45/55</v>
      </c>
      <c r="D48" s="70"/>
      <c r="E48" s="75"/>
      <c r="F48" s="76"/>
      <c r="G48" s="76"/>
      <c r="H48" s="76"/>
      <c r="I48" s="76"/>
      <c r="J48" s="76"/>
      <c r="K48" s="76"/>
      <c r="L48" s="77"/>
    </row>
    <row r="49" spans="1:12" x14ac:dyDescent="0.25">
      <c r="A49" s="80"/>
      <c r="B49" s="87"/>
      <c r="C49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C50/60"</f>
        <v>Increasing factor C50/60</v>
      </c>
      <c r="D49" s="70"/>
      <c r="E49" s="75"/>
      <c r="F49" s="76"/>
      <c r="G49" s="76"/>
      <c r="H49" s="76"/>
      <c r="I49" s="76"/>
      <c r="J49" s="76"/>
      <c r="K49" s="76"/>
      <c r="L49" s="77"/>
    </row>
    <row r="50" spans="1:12" x14ac:dyDescent="0.25">
      <c r="A50" s="80"/>
      <c r="B50" s="19" t="s">
        <v>78</v>
      </c>
      <c r="C50" s="88" t="str">
        <f>IF($O$1="EN",INDEX(content,MATCH(B50,symbol,0),2),IF($O$1="NL",INDEX(content,MATCH(B50,symbol,0),3),IF($O$1="FR",INDEX(content,MATCH(B50,symbol,0),4),IF($O$1="DE",INDEX(content,MATCH(B50,symbol,0),5),IF($O$1="PL",INDEX(content,MATCH(B50,symbol,0),6))))))</f>
        <v>Characteristic bond resistance in CRACKED concrete C20/25</v>
      </c>
      <c r="D50" s="88"/>
      <c r="E50" s="88"/>
      <c r="F50" s="88"/>
      <c r="G50" s="88"/>
      <c r="H50" s="88"/>
      <c r="I50" s="88"/>
      <c r="J50" s="88"/>
      <c r="K50" s="88"/>
      <c r="L50" s="88"/>
    </row>
    <row r="51" spans="1:12" x14ac:dyDescent="0.25">
      <c r="A51" s="80"/>
      <c r="B51" s="20" t="s">
        <v>189</v>
      </c>
      <c r="C51" s="12" t="str">
        <f>IF($O$1="EN",INDEX(content,MATCH(B51,symbol,0),2),IF($O$1="NL",INDEX(content,MATCH(B51,symbol,0),3),IF($O$1="FR",INDEX(content,MATCH(B51,symbol,0),4),IF($O$1="DE",INDEX(content,MATCH(B51,symbol,0),5),IF($O$1="PL",INDEX(content,MATCH(B51,symbol,0),6))))))&amp;" -40°C to +70°C"</f>
        <v>Characteristic bond resistance -40°C to +70°C</v>
      </c>
      <c r="D51" s="13" t="s">
        <v>194</v>
      </c>
      <c r="E51" s="13"/>
      <c r="F51" s="13"/>
      <c r="G51" s="13"/>
      <c r="H51" s="13"/>
      <c r="I51" s="13"/>
      <c r="J51" s="13"/>
      <c r="K51" s="13"/>
      <c r="L51" s="13"/>
    </row>
    <row r="52" spans="1:12" x14ac:dyDescent="0.25">
      <c r="A52" s="80"/>
      <c r="B52" s="21" t="s">
        <v>209</v>
      </c>
      <c r="C52" s="89" t="str">
        <f>IF($O$1="EN",INDEX(content,MATCH(B52,symbol,0),2),IF($O$1="NL",INDEX(content,MATCH(B52,symbol,0),3),IF($O$1="FR",INDEX(content,MATCH(B52,symbol,0),4),IF($O$1="DE",INDEX(content,MATCH(B52,symbol,0),5),IF($O$1="PL",INDEX(content,MATCH(B52,symbol,0),6))))))</f>
        <v>Dry and wet concrete / flooded holes</v>
      </c>
      <c r="D52" s="90"/>
      <c r="E52" s="90"/>
      <c r="F52" s="90"/>
      <c r="G52" s="90"/>
      <c r="H52" s="90"/>
      <c r="I52" s="90"/>
      <c r="J52" s="90"/>
      <c r="K52" s="90"/>
      <c r="L52" s="91"/>
    </row>
    <row r="53" spans="1:12" x14ac:dyDescent="0.25">
      <c r="A53" s="80"/>
      <c r="B53" s="22" t="s">
        <v>188</v>
      </c>
      <c r="C53" s="12" t="str">
        <f>IF($O$1="EN",INDEX(content,MATCH(B53,symbol,0),2),IF($O$1="NL",INDEX(content,MATCH(B53,symbol,0),3),IF($O$1="FR",INDEX(content,MATCH(B53,symbol,0),4),IF($O$1="DE",INDEX(content,MATCH(B53,symbol,0),5),IF($O$1="PL",INDEX(content,MATCH(B53,symbol,0),6))))))</f>
        <v>Partial safety factor</v>
      </c>
      <c r="D53" s="13" t="s">
        <v>187</v>
      </c>
      <c r="E53" s="75"/>
      <c r="F53" s="76"/>
      <c r="G53" s="76"/>
      <c r="H53" s="76"/>
      <c r="I53" s="76"/>
      <c r="J53" s="76"/>
      <c r="K53" s="76"/>
      <c r="L53" s="77"/>
    </row>
    <row r="54" spans="1:12" x14ac:dyDescent="0.25">
      <c r="A54" s="80"/>
      <c r="B54" s="85" t="s">
        <v>75</v>
      </c>
      <c r="C54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C25/30"</f>
        <v>Increasing factor C25/30</v>
      </c>
      <c r="D54" s="70" t="s">
        <v>187</v>
      </c>
      <c r="E54" s="75"/>
      <c r="F54" s="76"/>
      <c r="G54" s="76"/>
      <c r="H54" s="76"/>
      <c r="I54" s="76"/>
      <c r="J54" s="76"/>
      <c r="K54" s="76"/>
      <c r="L54" s="77"/>
    </row>
    <row r="55" spans="1:12" x14ac:dyDescent="0.25">
      <c r="A55" s="80"/>
      <c r="B55" s="86"/>
      <c r="C55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C30/37"</f>
        <v>Increasing factor C30/37</v>
      </c>
      <c r="D55" s="70"/>
      <c r="E55" s="75"/>
      <c r="F55" s="76"/>
      <c r="G55" s="76"/>
      <c r="H55" s="76"/>
      <c r="I55" s="76"/>
      <c r="J55" s="76"/>
      <c r="K55" s="76"/>
      <c r="L55" s="77"/>
    </row>
    <row r="56" spans="1:12" x14ac:dyDescent="0.25">
      <c r="A56" s="80"/>
      <c r="B56" s="86"/>
      <c r="C56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C35/45"</f>
        <v>Increasing factor C35/45</v>
      </c>
      <c r="D56" s="70"/>
      <c r="E56" s="75"/>
      <c r="F56" s="76"/>
      <c r="G56" s="76"/>
      <c r="H56" s="76"/>
      <c r="I56" s="76"/>
      <c r="J56" s="76"/>
      <c r="K56" s="76"/>
      <c r="L56" s="77"/>
    </row>
    <row r="57" spans="1:12" x14ac:dyDescent="0.25">
      <c r="A57" s="80"/>
      <c r="B57" s="86"/>
      <c r="C57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C40/50"</f>
        <v>Increasing factor C40/50</v>
      </c>
      <c r="D57" s="70"/>
      <c r="E57" s="75"/>
      <c r="F57" s="76"/>
      <c r="G57" s="76"/>
      <c r="H57" s="76"/>
      <c r="I57" s="76"/>
      <c r="J57" s="76"/>
      <c r="K57" s="76"/>
      <c r="L57" s="77"/>
    </row>
    <row r="58" spans="1:12" x14ac:dyDescent="0.25">
      <c r="A58" s="80"/>
      <c r="B58" s="86"/>
      <c r="C58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C45/55"</f>
        <v>Increasing factor C45/55</v>
      </c>
      <c r="D58" s="70"/>
      <c r="E58" s="75"/>
      <c r="F58" s="76"/>
      <c r="G58" s="76"/>
      <c r="H58" s="76"/>
      <c r="I58" s="76"/>
      <c r="J58" s="76"/>
      <c r="K58" s="76"/>
      <c r="L58" s="77"/>
    </row>
    <row r="59" spans="1:12" x14ac:dyDescent="0.25">
      <c r="A59" s="81"/>
      <c r="B59" s="87"/>
      <c r="C59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C50/60"</f>
        <v>Increasing factor C50/60</v>
      </c>
      <c r="D59" s="70"/>
      <c r="E59" s="75"/>
      <c r="F59" s="76"/>
      <c r="G59" s="76"/>
      <c r="H59" s="76"/>
      <c r="I59" s="76"/>
      <c r="J59" s="76"/>
      <c r="K59" s="76"/>
      <c r="L59" s="77"/>
    </row>
    <row r="61" spans="1:12" x14ac:dyDescent="0.25">
      <c r="A61" s="23" t="s">
        <v>218</v>
      </c>
      <c r="B61" s="72" t="str">
        <f>IF($O$1="EN",INDEX(content,MATCH(A61,symbol,0),2),IF($O$1="NL",INDEX(content,MATCH(A61,symbol,0),3),IF($O$1="FR",INDEX(content,MATCH(A61,symbol,0),4),IF($O$1="DE",INDEX(content,MATCH(A61,symbol,0),5),IF($O$1="PL",INDEX(content,MATCH(A61,symbol,0),6))))))</f>
        <v>Tension load: splitting failure</v>
      </c>
      <c r="C61" s="73"/>
      <c r="D61" s="73"/>
      <c r="E61" s="73"/>
      <c r="F61" s="73"/>
      <c r="G61" s="73"/>
      <c r="H61" s="73"/>
      <c r="I61" s="73"/>
      <c r="J61" s="73"/>
      <c r="K61" s="73"/>
      <c r="L61" s="74"/>
    </row>
    <row r="62" spans="1:12" x14ac:dyDescent="0.25">
      <c r="A62" s="70"/>
      <c r="B62" s="71"/>
      <c r="C62" s="71"/>
      <c r="D62" s="17"/>
      <c r="E62" s="11" t="s">
        <v>2</v>
      </c>
      <c r="F62" s="11" t="s">
        <v>3</v>
      </c>
      <c r="G62" s="11" t="s">
        <v>4</v>
      </c>
      <c r="H62" s="11" t="s">
        <v>5</v>
      </c>
      <c r="I62" s="11" t="s">
        <v>6</v>
      </c>
      <c r="J62" s="11" t="s">
        <v>7</v>
      </c>
      <c r="K62" s="11" t="s">
        <v>8</v>
      </c>
      <c r="L62" s="11" t="s">
        <v>9</v>
      </c>
    </row>
    <row r="63" spans="1:12" ht="12.75" x14ac:dyDescent="0.25">
      <c r="A63" s="70"/>
      <c r="B63" s="24" t="s">
        <v>272</v>
      </c>
      <c r="C63" s="12" t="str">
        <f>IF($O$1="EN",INDEX(content,MATCH(B63,symbol,0),2),IF($O$1="NL",INDEX(content,MATCH(B63,symbol,0),3),IF($O$1="FR",INDEX(content,MATCH(B63,symbol,0),4),IF($O$1="DE",INDEX(content,MATCH(B63,symbol,0),5),IF($O$1="PL",INDEX(content,MATCH(B63,symbol,0),6))))))</f>
        <v>Critical edge distance</v>
      </c>
      <c r="D63" s="13" t="s">
        <v>185</v>
      </c>
      <c r="E63" s="75" t="s">
        <v>273</v>
      </c>
      <c r="F63" s="76"/>
      <c r="G63" s="76"/>
      <c r="H63" s="76"/>
      <c r="I63" s="76"/>
      <c r="J63" s="76"/>
      <c r="K63" s="76"/>
      <c r="L63" s="77"/>
    </row>
    <row r="64" spans="1:12" ht="12.75" x14ac:dyDescent="0.25">
      <c r="A64" s="70"/>
      <c r="B64" s="24" t="s">
        <v>274</v>
      </c>
      <c r="C64" s="12" t="str">
        <f>IF($O$1="EN",INDEX(content,MATCH(B64,symbol,0),2),IF($O$1="NL",INDEX(content,MATCH(B64,symbol,0),3),IF($O$1="FR",INDEX(content,MATCH(B64,symbol,0),4),IF($O$1="DE",INDEX(content,MATCH(B64,symbol,0),5),IF($O$1="PL",INDEX(content,MATCH(B64,symbol,0),6))))))</f>
        <v>Critical spacing</v>
      </c>
      <c r="D64" s="13" t="s">
        <v>185</v>
      </c>
      <c r="E64" s="75" t="s">
        <v>275</v>
      </c>
      <c r="F64" s="76"/>
      <c r="G64" s="76"/>
      <c r="H64" s="76"/>
      <c r="I64" s="76"/>
      <c r="J64" s="76"/>
      <c r="K64" s="76"/>
      <c r="L64" s="77"/>
    </row>
    <row r="65" spans="1:12" x14ac:dyDescent="0.25">
      <c r="A65" s="70"/>
      <c r="B65" s="24" t="s">
        <v>276</v>
      </c>
      <c r="C65" s="12" t="str">
        <f>IF($O$1="EN",INDEX(content,MATCH(B65,symbol,0),2),IF($O$1="NL",INDEX(content,MATCH(B65,symbol,0),3),IF($O$1="FR",INDEX(content,MATCH(B65,symbol,0),4),IF($O$1="DE",INDEX(content,MATCH(B65,symbol,0),5),IF($O$1="PL",INDEX(content,MATCH(B65,symbol,0),6))))))</f>
        <v>Partial safety factor</v>
      </c>
      <c r="D65" s="13" t="s">
        <v>187</v>
      </c>
      <c r="E65" s="75">
        <v>1.8</v>
      </c>
      <c r="F65" s="76"/>
      <c r="G65" s="76"/>
      <c r="H65" s="76"/>
      <c r="I65" s="76"/>
      <c r="J65" s="76"/>
      <c r="K65" s="76"/>
      <c r="L65" s="77"/>
    </row>
    <row r="66" spans="1:12" x14ac:dyDescent="0.25">
      <c r="A66" s="6"/>
      <c r="B66" s="25"/>
    </row>
    <row r="67" spans="1:12" x14ac:dyDescent="0.25">
      <c r="A67" s="23" t="s">
        <v>219</v>
      </c>
      <c r="B67" s="72" t="str">
        <f>IF($O$1="EN",INDEX(content,MATCH(A67,symbol,0),2),IF($O$1="NL",INDEX(content,MATCH(A67,symbol,0),3),IF($O$1="FR",INDEX(content,MATCH(A67,symbol,0),4),IF($O$1="DE",INDEX(content,MATCH(A67,symbol,0),5),IF($O$1="PL",INDEX(content,MATCH(A67,symbol,0),6))))))</f>
        <v xml:space="preserve">Tension load: displacements </v>
      </c>
      <c r="C67" s="73"/>
      <c r="D67" s="73"/>
      <c r="E67" s="73"/>
      <c r="F67" s="73"/>
      <c r="G67" s="73"/>
      <c r="H67" s="73"/>
      <c r="I67" s="73"/>
      <c r="J67" s="73"/>
      <c r="K67" s="73"/>
      <c r="L67" s="74"/>
    </row>
    <row r="68" spans="1:12" x14ac:dyDescent="0.25">
      <c r="A68" s="70"/>
      <c r="B68" s="71"/>
      <c r="C68" s="71"/>
      <c r="D68" s="17"/>
      <c r="E68" s="11" t="s">
        <v>2</v>
      </c>
      <c r="F68" s="11" t="s">
        <v>3</v>
      </c>
      <c r="G68" s="11" t="s">
        <v>4</v>
      </c>
      <c r="H68" s="11" t="s">
        <v>5</v>
      </c>
      <c r="I68" s="11" t="s">
        <v>6</v>
      </c>
      <c r="J68" s="11" t="s">
        <v>7</v>
      </c>
      <c r="K68" s="11" t="s">
        <v>8</v>
      </c>
      <c r="L68" s="11" t="s">
        <v>9</v>
      </c>
    </row>
    <row r="69" spans="1:12" ht="18.75" customHeight="1" x14ac:dyDescent="0.25">
      <c r="A69" s="70"/>
      <c r="B69" s="24" t="s">
        <v>289</v>
      </c>
      <c r="C69" s="12" t="str">
        <f t="shared" ref="C69:C74" si="1">IF($O$1="EN",INDEX(content,MATCH(B69,symbol,0),2),IF($O$1="NL",INDEX(content,MATCH(B69,symbol,0),3),IF($O$1="FR",INDEX(content,MATCH(B69,symbol,0),4),IF($O$1="DE",INDEX(content,MATCH(B69,symbol,0),5),IF($O$1="PL",INDEX(content,MATCH(B69,symbol,0),6))))))</f>
        <v>Service tension load in UNCRACKED concrete</v>
      </c>
      <c r="D69" s="13" t="s">
        <v>254</v>
      </c>
      <c r="E69" s="13"/>
      <c r="F69" s="13"/>
      <c r="G69" s="13"/>
      <c r="H69" s="13"/>
      <c r="I69" s="13"/>
      <c r="J69" s="13"/>
      <c r="K69" s="13"/>
      <c r="L69" s="13"/>
    </row>
    <row r="70" spans="1:12" x14ac:dyDescent="0.25">
      <c r="A70" s="70"/>
      <c r="B70" s="24" t="s">
        <v>278</v>
      </c>
      <c r="C70" s="12" t="str">
        <f t="shared" si="1"/>
        <v>Displacements under short term</v>
      </c>
      <c r="D70" s="13" t="s">
        <v>185</v>
      </c>
      <c r="E70" s="13"/>
      <c r="F70" s="13"/>
      <c r="G70" s="13"/>
      <c r="H70" s="13"/>
      <c r="I70" s="13"/>
      <c r="J70" s="13"/>
      <c r="K70" s="13"/>
      <c r="L70" s="13"/>
    </row>
    <row r="71" spans="1:12" x14ac:dyDescent="0.25">
      <c r="A71" s="70"/>
      <c r="B71" s="24" t="s">
        <v>279</v>
      </c>
      <c r="C71" s="12" t="str">
        <f t="shared" si="1"/>
        <v>Displacements under long term</v>
      </c>
      <c r="D71" s="13" t="s">
        <v>185</v>
      </c>
      <c r="E71" s="13"/>
      <c r="F71" s="13"/>
      <c r="G71" s="13"/>
      <c r="H71" s="13"/>
      <c r="I71" s="13"/>
      <c r="J71" s="13"/>
      <c r="K71" s="13"/>
      <c r="L71" s="13"/>
    </row>
    <row r="72" spans="1:12" x14ac:dyDescent="0.25">
      <c r="A72" s="70"/>
      <c r="B72" s="24" t="s">
        <v>277</v>
      </c>
      <c r="C72" s="12" t="str">
        <f t="shared" si="1"/>
        <v>Service tension load in CRACKED concrete</v>
      </c>
      <c r="D72" s="13" t="s">
        <v>254</v>
      </c>
      <c r="E72" s="13"/>
      <c r="F72" s="13"/>
      <c r="G72" s="13"/>
      <c r="H72" s="13"/>
      <c r="I72" s="13"/>
      <c r="J72" s="13"/>
      <c r="K72" s="13"/>
      <c r="L72" s="13"/>
    </row>
    <row r="73" spans="1:12" x14ac:dyDescent="0.25">
      <c r="A73" s="70"/>
      <c r="B73" s="24" t="s">
        <v>278</v>
      </c>
      <c r="C73" s="12" t="str">
        <f t="shared" si="1"/>
        <v>Displacements under short term</v>
      </c>
      <c r="D73" s="13" t="s">
        <v>185</v>
      </c>
      <c r="E73" s="13"/>
      <c r="F73" s="13"/>
      <c r="G73" s="13"/>
      <c r="H73" s="13"/>
      <c r="I73" s="13"/>
      <c r="J73" s="13"/>
      <c r="K73" s="13"/>
      <c r="L73" s="13"/>
    </row>
    <row r="74" spans="1:12" x14ac:dyDescent="0.25">
      <c r="A74" s="70"/>
      <c r="B74" s="24" t="s">
        <v>279</v>
      </c>
      <c r="C74" s="12" t="str">
        <f t="shared" si="1"/>
        <v>Displacements under long term</v>
      </c>
      <c r="D74" s="13" t="s">
        <v>185</v>
      </c>
      <c r="E74" s="13"/>
      <c r="F74" s="13"/>
      <c r="G74" s="13"/>
      <c r="H74" s="13"/>
      <c r="I74" s="13"/>
      <c r="J74" s="13"/>
      <c r="K74" s="13"/>
      <c r="L74" s="13"/>
    </row>
    <row r="75" spans="1:12" x14ac:dyDescent="0.25">
      <c r="A75" s="6"/>
      <c r="B75" s="25"/>
    </row>
    <row r="76" spans="1:12" x14ac:dyDescent="0.25">
      <c r="A76" s="6"/>
      <c r="B76" s="25"/>
    </row>
    <row r="77" spans="1:12" x14ac:dyDescent="0.25">
      <c r="A77" s="6"/>
      <c r="B77" s="25"/>
    </row>
    <row r="78" spans="1:12" ht="15" customHeight="1" x14ac:dyDescent="0.25">
      <c r="A78" s="23" t="s">
        <v>220</v>
      </c>
      <c r="B78" s="72" t="str">
        <f>IF($O$1="EN",INDEX(content,MATCH(A78,symbol,0),2),IF($O$1="NL",INDEX(content,MATCH(A78,symbol,0),3),IF($O$1="FR",INDEX(content,MATCH(A78,symbol,0),4),IF($O$1="DE",INDEX(content,MATCH(A78,symbol,0),5),IF($O$1="PL",INDEX(content,MATCH(A78,symbol,0),6))))))</f>
        <v>Shear load: steel failure without lever arm</v>
      </c>
      <c r="C78" s="73"/>
      <c r="D78" s="73"/>
      <c r="E78" s="73"/>
      <c r="F78" s="73"/>
      <c r="G78" s="73"/>
      <c r="H78" s="73"/>
      <c r="I78" s="73"/>
      <c r="J78" s="73"/>
      <c r="K78" s="73"/>
      <c r="L78" s="74"/>
    </row>
    <row r="79" spans="1:12" x14ac:dyDescent="0.25">
      <c r="A79" s="70"/>
      <c r="B79" s="83"/>
      <c r="C79" s="84"/>
      <c r="D79" s="17"/>
      <c r="E79" s="11" t="s">
        <v>2</v>
      </c>
      <c r="F79" s="11" t="s">
        <v>3</v>
      </c>
      <c r="G79" s="11" t="s">
        <v>4</v>
      </c>
      <c r="H79" s="11" t="s">
        <v>5</v>
      </c>
      <c r="I79" s="11" t="s">
        <v>6</v>
      </c>
      <c r="J79" s="11" t="s">
        <v>7</v>
      </c>
      <c r="K79" s="11" t="s">
        <v>8</v>
      </c>
      <c r="L79" s="11" t="s">
        <v>9</v>
      </c>
    </row>
    <row r="80" spans="1:12" x14ac:dyDescent="0.25">
      <c r="A80" s="70"/>
      <c r="B80" s="12" t="s">
        <v>205</v>
      </c>
      <c r="C80" s="12" t="str">
        <f>IF($O$1="EN",INDEX(content,MATCH(B80,symbol,0),2),IF($O$1="NL",INDEX(content,MATCH(B80,symbol,0),3),IF($O$1="FR",INDEX(content,MATCH(B80,symbol,0),4),IF($O$1="DE",INDEX(content,MATCH(B80,symbol,0),5),IF($O$1="PL",INDEX(content,MATCH(B80,symbol,0),6))))))&amp;" grade 4.6"</f>
        <v>Steel characteristic resistance grade 4.6</v>
      </c>
      <c r="D80" s="13" t="s">
        <v>254</v>
      </c>
      <c r="E80" s="13">
        <v>7</v>
      </c>
      <c r="F80" s="13">
        <v>12</v>
      </c>
      <c r="G80" s="13">
        <v>17</v>
      </c>
      <c r="H80" s="13">
        <v>31</v>
      </c>
      <c r="I80" s="13">
        <v>49</v>
      </c>
      <c r="J80" s="13">
        <v>71</v>
      </c>
      <c r="K80" s="13">
        <v>92</v>
      </c>
      <c r="L80" s="13">
        <v>112</v>
      </c>
    </row>
    <row r="81" spans="1:12" ht="12.75" x14ac:dyDescent="0.25">
      <c r="A81" s="70"/>
      <c r="B81" s="18" t="s">
        <v>271</v>
      </c>
      <c r="C81" s="12" t="str">
        <f>IF($O$1="EN",INDEX(content,MATCH(B81,symbol,0),2),IF($O$1="NL",INDEX(content,MATCH(B81,symbol,0),3),IF($O$1="FR",INDEX(content,MATCH(B81,symbol,0),4),IF($O$1="DE",INDEX(content,MATCH(B81,symbol,0),5),IF($O$1="PL",INDEX(content,MATCH(B81,symbol,0),6))))))</f>
        <v>Partial safety factor</v>
      </c>
      <c r="D81" s="13" t="s">
        <v>187</v>
      </c>
      <c r="E81" s="75">
        <v>1.67</v>
      </c>
      <c r="F81" s="76"/>
      <c r="G81" s="76"/>
      <c r="H81" s="76"/>
      <c r="I81" s="76"/>
      <c r="J81" s="76"/>
      <c r="K81" s="76"/>
      <c r="L81" s="77"/>
    </row>
    <row r="82" spans="1:12" x14ac:dyDescent="0.25">
      <c r="A82" s="70"/>
      <c r="B82" s="12" t="s">
        <v>205</v>
      </c>
      <c r="C82" s="12" t="str">
        <f>IF($O$1="EN",INDEX(content,MATCH(B82,symbol,0),2),IF($O$1="NL",INDEX(content,MATCH(B82,symbol,0),3),IF($O$1="FR",INDEX(content,MATCH(B82,symbol,0),4),IF($O$1="DE",INDEX(content,MATCH(B82,symbol,0),5),IF($O$1="PL",INDEX(content,MATCH(B82,symbol,0),6))))))&amp;" grade 5.8"</f>
        <v>Steel characteristic resistance grade 5.8</v>
      </c>
      <c r="D82" s="13" t="s">
        <v>254</v>
      </c>
      <c r="E82" s="13">
        <v>9</v>
      </c>
      <c r="F82" s="13">
        <v>15</v>
      </c>
      <c r="G82" s="13">
        <v>21</v>
      </c>
      <c r="H82" s="13">
        <v>39</v>
      </c>
      <c r="I82" s="13">
        <v>61</v>
      </c>
      <c r="J82" s="13">
        <v>88</v>
      </c>
      <c r="K82" s="13">
        <v>115</v>
      </c>
      <c r="L82" s="13">
        <v>140</v>
      </c>
    </row>
    <row r="83" spans="1:12" ht="12.75" x14ac:dyDescent="0.25">
      <c r="A83" s="70"/>
      <c r="B83" s="18" t="s">
        <v>271</v>
      </c>
      <c r="C83" s="12" t="str">
        <f>IF($O$1="EN",INDEX(content,MATCH(B83,symbol,0),2),IF($O$1="NL",INDEX(content,MATCH(B83,symbol,0),3),IF($O$1="FR",INDEX(content,MATCH(B83,symbol,0),4),IF($O$1="DE",INDEX(content,MATCH(B83,symbol,0),5),IF($O$1="PL",INDEX(content,MATCH(B83,symbol,0),6))))))</f>
        <v>Partial safety factor</v>
      </c>
      <c r="D83" s="13" t="s">
        <v>187</v>
      </c>
      <c r="E83" s="70">
        <v>1.25</v>
      </c>
      <c r="F83" s="70"/>
      <c r="G83" s="70"/>
      <c r="H83" s="70"/>
      <c r="I83" s="70"/>
      <c r="J83" s="70"/>
      <c r="K83" s="70"/>
      <c r="L83" s="70"/>
    </row>
    <row r="84" spans="1:12" x14ac:dyDescent="0.25">
      <c r="A84" s="70"/>
      <c r="B84" s="12" t="s">
        <v>205</v>
      </c>
      <c r="C84" s="12" t="str">
        <f>IF($O$1="EN",INDEX(content,MATCH(B84,symbol,0),2),IF($O$1="NL",INDEX(content,MATCH(B84,symbol,0),3),IF($O$1="FR",INDEX(content,MATCH(B84,symbol,0),4),IF($O$1="DE",INDEX(content,MATCH(B84,symbol,0),5),IF($O$1="PL",INDEX(content,MATCH(B84,symbol,0),6))))))&amp;" grade 8.8"</f>
        <v>Steel characteristic resistance grade 8.8</v>
      </c>
      <c r="D84" s="13" t="s">
        <v>254</v>
      </c>
      <c r="E84" s="13">
        <v>15</v>
      </c>
      <c r="F84" s="13">
        <v>23</v>
      </c>
      <c r="G84" s="13">
        <v>34</v>
      </c>
      <c r="H84" s="13">
        <v>63</v>
      </c>
      <c r="I84" s="13">
        <v>98</v>
      </c>
      <c r="J84" s="13">
        <v>141</v>
      </c>
      <c r="K84" s="13">
        <v>184</v>
      </c>
      <c r="L84" s="13">
        <v>224</v>
      </c>
    </row>
    <row r="85" spans="1:12" ht="12.75" x14ac:dyDescent="0.25">
      <c r="A85" s="70"/>
      <c r="B85" s="18" t="s">
        <v>271</v>
      </c>
      <c r="C85" s="12" t="str">
        <f>IF($O$1="EN",INDEX(content,MATCH(B85,symbol,0),2),IF($O$1="NL",INDEX(content,MATCH(B85,symbol,0),3),IF($O$1="FR",INDEX(content,MATCH(B85,symbol,0),4),IF($O$1="DE",INDEX(content,MATCH(B85,symbol,0),5),IF($O$1="PL",INDEX(content,MATCH(B85,symbol,0),6))))))</f>
        <v>Partial safety factor</v>
      </c>
      <c r="D85" s="13" t="s">
        <v>187</v>
      </c>
      <c r="E85" s="70">
        <v>1.25</v>
      </c>
      <c r="F85" s="70"/>
      <c r="G85" s="70"/>
      <c r="H85" s="70"/>
      <c r="I85" s="70"/>
      <c r="J85" s="70"/>
      <c r="K85" s="70"/>
      <c r="L85" s="70"/>
    </row>
    <row r="86" spans="1:12" x14ac:dyDescent="0.25">
      <c r="A86" s="70"/>
      <c r="B86" s="12" t="s">
        <v>205</v>
      </c>
      <c r="C86" s="12" t="str">
        <f>IF($O$1="EN",INDEX(content,MATCH(B86,symbol,0),2),IF($O$1="NL",INDEX(content,MATCH(B86,symbol,0),3),IF($O$1="FR",INDEX(content,MATCH(B86,symbol,0),4),IF($O$1="DE",INDEX(content,MATCH(B86,symbol,0),5),IF($O$1="PL",INDEX(content,MATCH(B86,symbol,0),6))))))&amp;" grade 10.9"</f>
        <v>Steel characteristic resistance grade 10.9</v>
      </c>
      <c r="D86" s="13" t="s">
        <v>254</v>
      </c>
      <c r="E86" s="13">
        <v>18</v>
      </c>
      <c r="F86" s="13">
        <v>29</v>
      </c>
      <c r="G86" s="13">
        <v>42</v>
      </c>
      <c r="H86" s="13">
        <v>79</v>
      </c>
      <c r="I86" s="13">
        <v>123</v>
      </c>
      <c r="J86" s="13">
        <v>177</v>
      </c>
      <c r="K86" s="13">
        <v>230</v>
      </c>
      <c r="L86" s="13">
        <v>281</v>
      </c>
    </row>
    <row r="87" spans="1:12" ht="12.75" x14ac:dyDescent="0.25">
      <c r="A87" s="70"/>
      <c r="B87" s="18" t="s">
        <v>271</v>
      </c>
      <c r="C87" s="12" t="str">
        <f>IF($O$1="EN",INDEX(content,MATCH(B87,symbol,0),2),IF($O$1="NL",INDEX(content,MATCH(B87,symbol,0),3),IF($O$1="FR",INDEX(content,MATCH(B87,symbol,0),4),IF($O$1="DE",INDEX(content,MATCH(B87,symbol,0),5),IF($O$1="PL",INDEX(content,MATCH(B87,symbol,0),6))))))</f>
        <v>Partial safety factor</v>
      </c>
      <c r="D87" s="13" t="s">
        <v>187</v>
      </c>
      <c r="E87" s="70">
        <v>1.5</v>
      </c>
      <c r="F87" s="70"/>
      <c r="G87" s="70"/>
      <c r="H87" s="70"/>
      <c r="I87" s="70"/>
      <c r="J87" s="70"/>
      <c r="K87" s="70"/>
      <c r="L87" s="70"/>
    </row>
    <row r="88" spans="1:12" x14ac:dyDescent="0.25">
      <c r="A88" s="70"/>
      <c r="B88" s="12" t="s">
        <v>205</v>
      </c>
      <c r="C88" s="12" t="str">
        <f>IF($O$1="EN",INDEX(content,MATCH(B88,symbol,0),2),IF($O$1="NL",INDEX(content,MATCH(B88,symbol,0),3),IF($O$1="FR",INDEX(content,MATCH(B88,symbol,0),4),IF($O$1="DE",INDEX(content,MATCH(B88,symbol,0),5),IF($O$1="PL",INDEX(content,MATCH(B88,symbol,0),6))))))&amp;" A2-70 / A4-70 "</f>
        <v xml:space="preserve">Steel characteristic resistance A2-70 / A4-70 </v>
      </c>
      <c r="D88" s="13" t="s">
        <v>254</v>
      </c>
      <c r="E88" s="13">
        <v>13</v>
      </c>
      <c r="F88" s="13">
        <v>20</v>
      </c>
      <c r="G88" s="13">
        <v>30</v>
      </c>
      <c r="H88" s="13">
        <v>55</v>
      </c>
      <c r="I88" s="13">
        <v>86</v>
      </c>
      <c r="J88" s="13">
        <v>124</v>
      </c>
      <c r="K88" s="13">
        <v>161</v>
      </c>
      <c r="L88" s="13">
        <v>196</v>
      </c>
    </row>
    <row r="89" spans="1:12" ht="12.75" x14ac:dyDescent="0.25">
      <c r="A89" s="70"/>
      <c r="B89" s="18" t="s">
        <v>271</v>
      </c>
      <c r="C89" s="12" t="str">
        <f>IF($O$1="EN",INDEX(content,MATCH(B89,symbol,0),2),IF($O$1="NL",INDEX(content,MATCH(B89,symbol,0),3),IF($O$1="FR",INDEX(content,MATCH(B89,symbol,0),4),IF($O$1="DE",INDEX(content,MATCH(B89,symbol,0),5),IF($O$1="PL",INDEX(content,MATCH(B89,symbol,0),6))))))</f>
        <v>Partial safety factor</v>
      </c>
      <c r="D89" s="13" t="s">
        <v>187</v>
      </c>
      <c r="E89" s="70">
        <v>1.56</v>
      </c>
      <c r="F89" s="70"/>
      <c r="G89" s="70"/>
      <c r="H89" s="70"/>
      <c r="I89" s="70"/>
      <c r="J89" s="70"/>
      <c r="K89" s="70"/>
      <c r="L89" s="70"/>
    </row>
    <row r="90" spans="1:12" x14ac:dyDescent="0.25">
      <c r="A90" s="70"/>
      <c r="B90" s="12" t="s">
        <v>205</v>
      </c>
      <c r="C90" s="12" t="str">
        <f>IF($O$1="EN",INDEX(content,MATCH(B90,symbol,0),2),IF($O$1="NL",INDEX(content,MATCH(B90,symbol,0),3),IF($O$1="FR",INDEX(content,MATCH(B90,symbol,0),4),IF($O$1="DE",INDEX(content,MATCH(B90,symbol,0),5),IF($O$1="PL",INDEX(content,MATCH(B90,symbol,0),6))))))&amp;" A4-80 "</f>
        <v xml:space="preserve">Steel characteristic resistance A4-80 </v>
      </c>
      <c r="D90" s="13" t="s">
        <v>254</v>
      </c>
      <c r="E90" s="13">
        <v>15</v>
      </c>
      <c r="F90" s="13">
        <v>23</v>
      </c>
      <c r="G90" s="13">
        <v>34</v>
      </c>
      <c r="H90" s="13">
        <v>63</v>
      </c>
      <c r="I90" s="13">
        <v>98</v>
      </c>
      <c r="J90" s="13">
        <v>141</v>
      </c>
      <c r="K90" s="13">
        <v>184</v>
      </c>
      <c r="L90" s="13">
        <v>224</v>
      </c>
    </row>
    <row r="91" spans="1:12" ht="12.75" x14ac:dyDescent="0.25">
      <c r="A91" s="70"/>
      <c r="B91" s="18" t="s">
        <v>271</v>
      </c>
      <c r="C91" s="12" t="str">
        <f>IF($O$1="EN",INDEX(content,MATCH(B91,symbol,0),2),IF($O$1="NL",INDEX(content,MATCH(B91,symbol,0),3),IF($O$1="FR",INDEX(content,MATCH(B91,symbol,0),4),IF($O$1="DE",INDEX(content,MATCH(B91,symbol,0),5),IF($O$1="PL",INDEX(content,MATCH(B91,symbol,0),6))))))</f>
        <v>Partial safety factor</v>
      </c>
      <c r="D91" s="13" t="s">
        <v>187</v>
      </c>
      <c r="E91" s="70">
        <v>1.33</v>
      </c>
      <c r="F91" s="70"/>
      <c r="G91" s="70"/>
      <c r="H91" s="70"/>
      <c r="I91" s="70"/>
      <c r="J91" s="70"/>
      <c r="K91" s="70"/>
      <c r="L91" s="70"/>
    </row>
    <row r="92" spans="1:12" x14ac:dyDescent="0.25">
      <c r="A92" s="70"/>
      <c r="B92" s="12" t="s">
        <v>205</v>
      </c>
      <c r="C92" s="12" t="str">
        <f>IF($O$1="EN",INDEX(content,MATCH(B92,symbol,0),2),IF($O$1="NL",INDEX(content,MATCH(B92,symbol,0),3),IF($O$1="FR",INDEX(content,MATCH(B92,symbol,0),4),IF($O$1="DE",INDEX(content,MATCH(B92,symbol,0),5),IF($O$1="PL",INDEX(content,MATCH(B92,symbol,0),6))))))&amp;" 1.4529"</f>
        <v>Steel characteristic resistance 1.4529</v>
      </c>
      <c r="D92" s="13" t="s">
        <v>254</v>
      </c>
      <c r="E92" s="13">
        <v>13</v>
      </c>
      <c r="F92" s="13">
        <v>20</v>
      </c>
      <c r="G92" s="13">
        <v>30</v>
      </c>
      <c r="H92" s="13">
        <v>55</v>
      </c>
      <c r="I92" s="13">
        <v>86</v>
      </c>
      <c r="J92" s="13">
        <v>124</v>
      </c>
      <c r="K92" s="13">
        <v>161</v>
      </c>
      <c r="L92" s="13">
        <v>196</v>
      </c>
    </row>
    <row r="93" spans="1:12" ht="12.75" x14ac:dyDescent="0.25">
      <c r="A93" s="70"/>
      <c r="B93" s="18" t="s">
        <v>271</v>
      </c>
      <c r="C93" s="12" t="str">
        <f>IF($O$1="EN",INDEX(content,MATCH(B93,symbol,0),2),IF($O$1="NL",INDEX(content,MATCH(B93,symbol,0),3),IF($O$1="FR",INDEX(content,MATCH(B93,symbol,0),4),IF($O$1="DE",INDEX(content,MATCH(B93,symbol,0),5),IF($O$1="PL",INDEX(content,MATCH(B93,symbol,0),6))))))</f>
        <v>Partial safety factor</v>
      </c>
      <c r="D93" s="13" t="s">
        <v>187</v>
      </c>
      <c r="E93" s="70">
        <v>1.25</v>
      </c>
      <c r="F93" s="70"/>
      <c r="G93" s="70"/>
      <c r="H93" s="70"/>
      <c r="I93" s="70"/>
      <c r="J93" s="70"/>
      <c r="K93" s="70"/>
      <c r="L93" s="70"/>
    </row>
    <row r="95" spans="1:12" ht="15" customHeight="1" x14ac:dyDescent="0.25">
      <c r="A95" s="23" t="s">
        <v>242</v>
      </c>
      <c r="B95" s="72" t="str">
        <f>IF($O$1="EN",INDEX(content,MATCH(A95,symbol,0),2),IF($O$1="NL",INDEX(content,MATCH(A95,symbol,0),3),IF($O$1="FR",INDEX(content,MATCH(A95,symbol,0),4),IF($O$1="DE",INDEX(content,MATCH(A95,symbol,0),5),IF($O$1="PL",INDEX(content,MATCH(A95,symbol,0),6))))))</f>
        <v>Shear load: steel failure with lever arm</v>
      </c>
      <c r="C95" s="73"/>
      <c r="D95" s="73"/>
      <c r="E95" s="73"/>
      <c r="F95" s="73"/>
      <c r="G95" s="73"/>
      <c r="H95" s="73"/>
      <c r="I95" s="73"/>
      <c r="J95" s="73"/>
      <c r="K95" s="73"/>
      <c r="L95" s="74"/>
    </row>
    <row r="96" spans="1:12" x14ac:dyDescent="0.25">
      <c r="A96" s="70"/>
      <c r="B96" s="83"/>
      <c r="C96" s="84"/>
      <c r="D96" s="17"/>
      <c r="E96" s="11" t="s">
        <v>2</v>
      </c>
      <c r="F96" s="11" t="s">
        <v>3</v>
      </c>
      <c r="G96" s="11" t="s">
        <v>4</v>
      </c>
      <c r="H96" s="11" t="s">
        <v>5</v>
      </c>
      <c r="I96" s="11" t="s">
        <v>6</v>
      </c>
      <c r="J96" s="11" t="s">
        <v>7</v>
      </c>
      <c r="K96" s="11" t="s">
        <v>8</v>
      </c>
      <c r="L96" s="11" t="s">
        <v>9</v>
      </c>
    </row>
    <row r="97" spans="1:12" x14ac:dyDescent="0.25">
      <c r="A97" s="70"/>
      <c r="B97" s="12" t="s">
        <v>205</v>
      </c>
      <c r="C97" s="12" t="str">
        <f>IF($O$1="EN",INDEX(content,MATCH(B97,symbol,0),2),IF($O$1="NL",INDEX(content,MATCH(B97,symbol,0),3),IF($O$1="FR",INDEX(content,MATCH(B97,symbol,0),4),IF($O$1="DE",INDEX(content,MATCH(B97,symbol,0),5),IF($O$1="PL",INDEX(content,MATCH(B97,symbol,0),6))))))&amp;" grade 4.6"</f>
        <v>Steel characteristic resistance grade 4.6</v>
      </c>
      <c r="D97" s="13" t="s">
        <v>186</v>
      </c>
      <c r="E97" s="13">
        <v>7</v>
      </c>
      <c r="F97" s="13">
        <v>12</v>
      </c>
      <c r="G97" s="13">
        <v>17</v>
      </c>
      <c r="H97" s="13">
        <v>31</v>
      </c>
      <c r="I97" s="13">
        <v>49</v>
      </c>
      <c r="J97" s="13">
        <v>71</v>
      </c>
      <c r="K97" s="13">
        <v>92</v>
      </c>
      <c r="L97" s="13">
        <v>112</v>
      </c>
    </row>
    <row r="98" spans="1:12" ht="12.75" x14ac:dyDescent="0.25">
      <c r="A98" s="70"/>
      <c r="B98" s="18" t="s">
        <v>271</v>
      </c>
      <c r="C98" s="12" t="str">
        <f>IF($O$1="EN",INDEX(content,MATCH(B98,symbol,0),2),IF($O$1="NL",INDEX(content,MATCH(B98,symbol,0),3),IF($O$1="FR",INDEX(content,MATCH(B98,symbol,0),4),IF($O$1="DE",INDEX(content,MATCH(B98,symbol,0),5),IF($O$1="PL",INDEX(content,MATCH(B98,symbol,0),6))))))</f>
        <v>Partial safety factor</v>
      </c>
      <c r="D98" s="13" t="s">
        <v>187</v>
      </c>
      <c r="E98" s="70">
        <v>1.67</v>
      </c>
      <c r="F98" s="70"/>
      <c r="G98" s="70"/>
      <c r="H98" s="70"/>
      <c r="I98" s="70"/>
      <c r="J98" s="70"/>
      <c r="K98" s="70"/>
      <c r="L98" s="70"/>
    </row>
    <row r="99" spans="1:12" x14ac:dyDescent="0.25">
      <c r="A99" s="70"/>
      <c r="B99" s="12" t="s">
        <v>205</v>
      </c>
      <c r="C99" s="12" t="str">
        <f>IF($O$1="EN",INDEX(content,MATCH(B99,symbol,0),2),IF($O$1="NL",INDEX(content,MATCH(B99,symbol,0),3),IF($O$1="FR",INDEX(content,MATCH(B99,symbol,0),4),IF($O$1="DE",INDEX(content,MATCH(B99,symbol,0),5),IF($O$1="PL",INDEX(content,MATCH(B99,symbol,0),6))))))&amp;" grade 5.8"</f>
        <v>Steel characteristic resistance grade 5.8</v>
      </c>
      <c r="D99" s="13" t="s">
        <v>186</v>
      </c>
      <c r="E99" s="13">
        <v>9</v>
      </c>
      <c r="F99" s="13">
        <v>15</v>
      </c>
      <c r="G99" s="13">
        <v>21</v>
      </c>
      <c r="H99" s="13">
        <v>39</v>
      </c>
      <c r="I99" s="13">
        <v>61</v>
      </c>
      <c r="J99" s="13">
        <v>88</v>
      </c>
      <c r="K99" s="13">
        <v>115</v>
      </c>
      <c r="L99" s="13">
        <v>140</v>
      </c>
    </row>
    <row r="100" spans="1:12" ht="12.75" x14ac:dyDescent="0.25">
      <c r="A100" s="70"/>
      <c r="B100" s="18" t="s">
        <v>271</v>
      </c>
      <c r="C100" s="12" t="str">
        <f>IF($O$1="EN",INDEX(content,MATCH(B100,symbol,0),2),IF($O$1="NL",INDEX(content,MATCH(B100,symbol,0),3),IF($O$1="FR",INDEX(content,MATCH(B100,symbol,0),4),IF($O$1="DE",INDEX(content,MATCH(B100,symbol,0),5),IF($O$1="PL",INDEX(content,MATCH(B100,symbol,0),6))))))</f>
        <v>Partial safety factor</v>
      </c>
      <c r="D100" s="13" t="s">
        <v>187</v>
      </c>
      <c r="E100" s="70">
        <v>1.25</v>
      </c>
      <c r="F100" s="70"/>
      <c r="G100" s="70"/>
      <c r="H100" s="70"/>
      <c r="I100" s="70"/>
      <c r="J100" s="70"/>
      <c r="K100" s="70"/>
      <c r="L100" s="70"/>
    </row>
    <row r="101" spans="1:12" x14ac:dyDescent="0.25">
      <c r="A101" s="70"/>
      <c r="B101" s="12" t="s">
        <v>205</v>
      </c>
      <c r="C101" s="12" t="str">
        <f>IF($O$1="EN",INDEX(content,MATCH(B101,symbol,0),2),IF($O$1="NL",INDEX(content,MATCH(B101,symbol,0),3),IF($O$1="FR",INDEX(content,MATCH(B101,symbol,0),4),IF($O$1="DE",INDEX(content,MATCH(B101,symbol,0),5),IF($O$1="PL",INDEX(content,MATCH(B101,symbol,0),6))))))&amp;" grade 8.8"</f>
        <v>Steel characteristic resistance grade 8.8</v>
      </c>
      <c r="D101" s="13" t="s">
        <v>186</v>
      </c>
      <c r="E101" s="13">
        <v>15</v>
      </c>
      <c r="F101" s="13">
        <v>23</v>
      </c>
      <c r="G101" s="13">
        <v>34</v>
      </c>
      <c r="H101" s="13">
        <v>63</v>
      </c>
      <c r="I101" s="13">
        <v>98</v>
      </c>
      <c r="J101" s="13">
        <v>141</v>
      </c>
      <c r="K101" s="13">
        <v>184</v>
      </c>
      <c r="L101" s="13">
        <v>224</v>
      </c>
    </row>
    <row r="102" spans="1:12" ht="12.75" x14ac:dyDescent="0.25">
      <c r="A102" s="70"/>
      <c r="B102" s="18" t="s">
        <v>271</v>
      </c>
      <c r="C102" s="12" t="str">
        <f>IF($O$1="EN",INDEX(content,MATCH(B102,symbol,0),2),IF($O$1="NL",INDEX(content,MATCH(B102,symbol,0),3),IF($O$1="FR",INDEX(content,MATCH(B102,symbol,0),4),IF($O$1="DE",INDEX(content,MATCH(B102,symbol,0),5),IF($O$1="PL",INDEX(content,MATCH(B102,symbol,0),6))))))</f>
        <v>Partial safety factor</v>
      </c>
      <c r="D102" s="13" t="s">
        <v>187</v>
      </c>
      <c r="E102" s="70">
        <v>1.25</v>
      </c>
      <c r="F102" s="70"/>
      <c r="G102" s="70"/>
      <c r="H102" s="70"/>
      <c r="I102" s="70"/>
      <c r="J102" s="70"/>
      <c r="K102" s="70"/>
      <c r="L102" s="70"/>
    </row>
    <row r="103" spans="1:12" x14ac:dyDescent="0.25">
      <c r="A103" s="70"/>
      <c r="B103" s="12" t="s">
        <v>205</v>
      </c>
      <c r="C103" s="12" t="str">
        <f>IF($O$1="EN",INDEX(content,MATCH(B103,symbol,0),2),IF($O$1="NL",INDEX(content,MATCH(B103,symbol,0),3),IF($O$1="FR",INDEX(content,MATCH(B103,symbol,0),4),IF($O$1="DE",INDEX(content,MATCH(B103,symbol,0),5),IF($O$1="PL",INDEX(content,MATCH(B103,symbol,0),6))))))&amp;" grade 10.9"</f>
        <v>Steel characteristic resistance grade 10.9</v>
      </c>
      <c r="D103" s="13" t="s">
        <v>186</v>
      </c>
      <c r="E103" s="13">
        <v>18</v>
      </c>
      <c r="F103" s="13">
        <v>29</v>
      </c>
      <c r="G103" s="13">
        <v>42</v>
      </c>
      <c r="H103" s="13">
        <v>79</v>
      </c>
      <c r="I103" s="13">
        <v>123</v>
      </c>
      <c r="J103" s="13">
        <v>177</v>
      </c>
      <c r="K103" s="13">
        <v>230</v>
      </c>
      <c r="L103" s="13">
        <v>281</v>
      </c>
    </row>
    <row r="104" spans="1:12" ht="12.75" x14ac:dyDescent="0.25">
      <c r="A104" s="70"/>
      <c r="B104" s="18" t="s">
        <v>271</v>
      </c>
      <c r="C104" s="12" t="str">
        <f>IF($O$1="EN",INDEX(content,MATCH(B104,symbol,0),2),IF($O$1="NL",INDEX(content,MATCH(B104,symbol,0),3),IF($O$1="FR",INDEX(content,MATCH(B104,symbol,0),4),IF($O$1="DE",INDEX(content,MATCH(B104,symbol,0),5),IF($O$1="PL",INDEX(content,MATCH(B104,symbol,0),6))))))</f>
        <v>Partial safety factor</v>
      </c>
      <c r="D104" s="13" t="s">
        <v>187</v>
      </c>
      <c r="E104" s="70">
        <v>1.5</v>
      </c>
      <c r="F104" s="70"/>
      <c r="G104" s="70"/>
      <c r="H104" s="70"/>
      <c r="I104" s="70"/>
      <c r="J104" s="70"/>
      <c r="K104" s="70"/>
      <c r="L104" s="70"/>
    </row>
    <row r="105" spans="1:12" x14ac:dyDescent="0.25">
      <c r="A105" s="70"/>
      <c r="B105" s="12" t="s">
        <v>205</v>
      </c>
      <c r="C105" s="12" t="str">
        <f>IF($O$1="EN",INDEX(content,MATCH(B105,symbol,0),2),IF($O$1="NL",INDEX(content,MATCH(B105,symbol,0),3),IF($O$1="FR",INDEX(content,MATCH(B105,symbol,0),4),IF($O$1="DE",INDEX(content,MATCH(B105,symbol,0),5),IF($O$1="PL",INDEX(content,MATCH(B105,symbol,0),6))))))&amp;" A2-70 / A4-70 "</f>
        <v xml:space="preserve">Steel characteristic resistance A2-70 / A4-70 </v>
      </c>
      <c r="D105" s="13" t="s">
        <v>186</v>
      </c>
      <c r="E105" s="13">
        <v>13</v>
      </c>
      <c r="F105" s="13">
        <v>20</v>
      </c>
      <c r="G105" s="13">
        <v>30</v>
      </c>
      <c r="H105" s="13">
        <v>55</v>
      </c>
      <c r="I105" s="13">
        <v>86</v>
      </c>
      <c r="J105" s="13">
        <v>124</v>
      </c>
      <c r="K105" s="13">
        <v>161</v>
      </c>
      <c r="L105" s="13">
        <v>196</v>
      </c>
    </row>
    <row r="106" spans="1:12" ht="12.75" x14ac:dyDescent="0.25">
      <c r="A106" s="70"/>
      <c r="B106" s="18" t="s">
        <v>271</v>
      </c>
      <c r="C106" s="12" t="str">
        <f>IF($O$1="EN",INDEX(content,MATCH(B106,symbol,0),2),IF($O$1="NL",INDEX(content,MATCH(B106,symbol,0),3),IF($O$1="FR",INDEX(content,MATCH(B106,symbol,0),4),IF($O$1="DE",INDEX(content,MATCH(B106,symbol,0),5),IF($O$1="PL",INDEX(content,MATCH(B106,symbol,0),6))))))</f>
        <v>Partial safety factor</v>
      </c>
      <c r="D106" s="13" t="s">
        <v>187</v>
      </c>
      <c r="E106" s="70">
        <v>1.56</v>
      </c>
      <c r="F106" s="70"/>
      <c r="G106" s="70"/>
      <c r="H106" s="70"/>
      <c r="I106" s="70"/>
      <c r="J106" s="70"/>
      <c r="K106" s="70"/>
      <c r="L106" s="70"/>
    </row>
    <row r="107" spans="1:12" x14ac:dyDescent="0.25">
      <c r="A107" s="70"/>
      <c r="B107" s="12" t="s">
        <v>205</v>
      </c>
      <c r="C107" s="12" t="str">
        <f>IF($O$1="EN",INDEX(content,MATCH(B107,symbol,0),2),IF($O$1="NL",INDEX(content,MATCH(B107,symbol,0),3),IF($O$1="FR",INDEX(content,MATCH(B107,symbol,0),4),IF($O$1="DE",INDEX(content,MATCH(B107,symbol,0),5),IF($O$1="PL",INDEX(content,MATCH(B107,symbol,0),6))))))&amp;" A4-80 "</f>
        <v xml:space="preserve">Steel characteristic resistance A4-80 </v>
      </c>
      <c r="D107" s="13" t="s">
        <v>186</v>
      </c>
      <c r="E107" s="13">
        <v>15</v>
      </c>
      <c r="F107" s="13">
        <v>23</v>
      </c>
      <c r="G107" s="13">
        <v>34</v>
      </c>
      <c r="H107" s="13">
        <v>63</v>
      </c>
      <c r="I107" s="13">
        <v>98</v>
      </c>
      <c r="J107" s="13">
        <v>141</v>
      </c>
      <c r="K107" s="13">
        <v>184</v>
      </c>
      <c r="L107" s="13">
        <v>224</v>
      </c>
    </row>
    <row r="108" spans="1:12" ht="12.75" x14ac:dyDescent="0.25">
      <c r="A108" s="70"/>
      <c r="B108" s="18" t="s">
        <v>271</v>
      </c>
      <c r="C108" s="12" t="str">
        <f>IF($O$1="EN",INDEX(content,MATCH(B108,symbol,0),2),IF($O$1="NL",INDEX(content,MATCH(B108,symbol,0),3),IF($O$1="FR",INDEX(content,MATCH(B108,symbol,0),4),IF($O$1="DE",INDEX(content,MATCH(B108,symbol,0),5),IF($O$1="PL",INDEX(content,MATCH(B108,symbol,0),6))))))</f>
        <v>Partial safety factor</v>
      </c>
      <c r="D108" s="13" t="s">
        <v>187</v>
      </c>
      <c r="E108" s="70">
        <v>1.33</v>
      </c>
      <c r="F108" s="70"/>
      <c r="G108" s="70"/>
      <c r="H108" s="70"/>
      <c r="I108" s="70"/>
      <c r="J108" s="70"/>
      <c r="K108" s="70"/>
      <c r="L108" s="70"/>
    </row>
    <row r="109" spans="1:12" x14ac:dyDescent="0.25">
      <c r="A109" s="70"/>
      <c r="B109" s="12" t="s">
        <v>205</v>
      </c>
      <c r="C109" s="12" t="str">
        <f>IF($O$1="EN",INDEX(content,MATCH(B109,symbol,0),2),IF($O$1="NL",INDEX(content,MATCH(B109,symbol,0),3),IF($O$1="FR",INDEX(content,MATCH(B109,symbol,0),4),IF($O$1="DE",INDEX(content,MATCH(B109,symbol,0),5),IF($O$1="PL",INDEX(content,MATCH(B109,symbol,0),6))))))&amp;" 1.4529"</f>
        <v>Steel characteristic resistance 1.4529</v>
      </c>
      <c r="D109" s="13" t="s">
        <v>186</v>
      </c>
      <c r="E109" s="13">
        <v>13</v>
      </c>
      <c r="F109" s="13">
        <v>20</v>
      </c>
      <c r="G109" s="13">
        <v>30</v>
      </c>
      <c r="H109" s="13">
        <v>55</v>
      </c>
      <c r="I109" s="13">
        <v>86</v>
      </c>
      <c r="J109" s="13">
        <v>124</v>
      </c>
      <c r="K109" s="13">
        <v>161</v>
      </c>
      <c r="L109" s="13">
        <v>196</v>
      </c>
    </row>
    <row r="110" spans="1:12" ht="12.75" x14ac:dyDescent="0.25">
      <c r="A110" s="70"/>
      <c r="B110" s="18" t="s">
        <v>271</v>
      </c>
      <c r="C110" s="12" t="str">
        <f>IF($O$1="EN",INDEX(content,MATCH(B110,symbol,0),2),IF($O$1="NL",INDEX(content,MATCH(B110,symbol,0),3),IF($O$1="FR",INDEX(content,MATCH(B110,symbol,0),4),IF($O$1="DE",INDEX(content,MATCH(B110,symbol,0),5),IF($O$1="PL",INDEX(content,MATCH(B110,symbol,0),6))))))</f>
        <v>Partial safety factor</v>
      </c>
      <c r="D110" s="13" t="s">
        <v>187</v>
      </c>
      <c r="E110" s="70">
        <v>1.25</v>
      </c>
      <c r="F110" s="70"/>
      <c r="G110" s="70"/>
      <c r="H110" s="70"/>
      <c r="I110" s="70"/>
      <c r="J110" s="70"/>
      <c r="K110" s="70"/>
      <c r="L110" s="70"/>
    </row>
    <row r="112" spans="1:12" x14ac:dyDescent="0.25">
      <c r="A112" s="23" t="s">
        <v>243</v>
      </c>
      <c r="B112" s="72" t="str">
        <f>IF($O$1="EN",INDEX(content,MATCH(A112,symbol,0),2),IF($O$1="NL",INDEX(content,MATCH(A112,symbol,0),3),IF($O$1="FR",INDEX(content,MATCH(A112,symbol,0),4),IF($O$1="DE",INDEX(content,MATCH(A112,symbol,0),5),IF($O$1="PL",INDEX(content,MATCH(A112,symbol,0),6))))))</f>
        <v>Shear load: concrete pryout failure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4"/>
    </row>
    <row r="113" spans="1:12" x14ac:dyDescent="0.25">
      <c r="A113" s="79"/>
      <c r="B113" s="83"/>
      <c r="C113" s="84"/>
      <c r="D113" s="17"/>
      <c r="E113" s="11" t="s">
        <v>2</v>
      </c>
      <c r="F113" s="11" t="s">
        <v>3</v>
      </c>
      <c r="G113" s="11" t="s">
        <v>4</v>
      </c>
      <c r="H113" s="11" t="s">
        <v>5</v>
      </c>
      <c r="I113" s="11" t="s">
        <v>6</v>
      </c>
      <c r="J113" s="11" t="s">
        <v>7</v>
      </c>
      <c r="K113" s="11" t="s">
        <v>8</v>
      </c>
      <c r="L113" s="11" t="s">
        <v>9</v>
      </c>
    </row>
    <row r="114" spans="1:12" x14ac:dyDescent="0.25">
      <c r="A114" s="80"/>
      <c r="B114" s="12" t="s">
        <v>125</v>
      </c>
      <c r="C114" s="12" t="str">
        <f>IF($O$1="EN",INDEX(content,MATCH(B114,symbol,0),2),IF($O$1="NL",INDEX(content,MATCH(B114,symbol,0),3),IF($O$1="FR",INDEX(content,MATCH(B114,symbol,0),4),IF($O$1="DE",INDEX(content,MATCH(B114,symbol,0),5),IF($O$1="PL",INDEX(content,MATCH(B114,symbol,0),6))))))</f>
        <v>K factor</v>
      </c>
      <c r="D114" s="13" t="s">
        <v>185</v>
      </c>
      <c r="E114" s="75">
        <v>2</v>
      </c>
      <c r="F114" s="76"/>
      <c r="G114" s="76"/>
      <c r="H114" s="76"/>
      <c r="I114" s="76"/>
      <c r="J114" s="76"/>
      <c r="K114" s="76"/>
      <c r="L114" s="77"/>
    </row>
    <row r="115" spans="1:12" ht="15" customHeight="1" x14ac:dyDescent="0.25">
      <c r="A115" s="81"/>
      <c r="B115" s="18" t="s">
        <v>280</v>
      </c>
      <c r="C115" s="12" t="str">
        <f>IF($O$1="EN",INDEX(content,MATCH(B115,symbol,0),2),IF($O$1="NL",INDEX(content,MATCH(B115,symbol,0),3),IF($O$1="FR",INDEX(content,MATCH(B115,symbol,0),4),IF($O$1="DE",INDEX(content,MATCH(B115,symbol,0),5),IF($O$1="PL",INDEX(content,MATCH(B115,symbol,0),6))))))</f>
        <v>Partial safety factor</v>
      </c>
      <c r="D115" s="13" t="s">
        <v>187</v>
      </c>
      <c r="E115" s="70">
        <v>1.5</v>
      </c>
      <c r="F115" s="70"/>
      <c r="G115" s="70"/>
      <c r="H115" s="70"/>
      <c r="I115" s="70"/>
      <c r="J115" s="70"/>
      <c r="K115" s="70"/>
      <c r="L115" s="70"/>
    </row>
    <row r="117" spans="1:12" x14ac:dyDescent="0.25">
      <c r="A117" s="23" t="s">
        <v>244</v>
      </c>
      <c r="B117" s="72" t="str">
        <f>IF($O$1="EN",INDEX(content,MATCH(A117,symbol,0),2),IF($O$1="NL",INDEX(content,MATCH(A117,symbol,0),3),IF($O$1="FR",INDEX(content,MATCH(A117,symbol,0),4),IF($O$1="DE",INDEX(content,MATCH(A117,symbol,0),5),IF($O$1="PL",INDEX(content,MATCH(A117,symbol,0),6))))))</f>
        <v>Shear load: concrete edge failure</v>
      </c>
      <c r="C117" s="73"/>
      <c r="D117" s="73"/>
      <c r="E117" s="73"/>
      <c r="F117" s="73"/>
      <c r="G117" s="73"/>
      <c r="H117" s="73"/>
      <c r="I117" s="73"/>
      <c r="J117" s="73"/>
      <c r="K117" s="73"/>
      <c r="L117" s="74"/>
    </row>
    <row r="118" spans="1:12" x14ac:dyDescent="0.25">
      <c r="A118" s="79"/>
      <c r="B118" s="83"/>
      <c r="C118" s="84"/>
      <c r="D118" s="17"/>
      <c r="E118" s="11" t="s">
        <v>2</v>
      </c>
      <c r="F118" s="11" t="s">
        <v>3</v>
      </c>
      <c r="G118" s="11" t="s">
        <v>4</v>
      </c>
      <c r="H118" s="11" t="s">
        <v>5</v>
      </c>
      <c r="I118" s="11" t="s">
        <v>6</v>
      </c>
      <c r="J118" s="11" t="s">
        <v>7</v>
      </c>
      <c r="K118" s="11" t="s">
        <v>8</v>
      </c>
      <c r="L118" s="11" t="s">
        <v>9</v>
      </c>
    </row>
    <row r="119" spans="1:12" ht="17.25" customHeight="1" x14ac:dyDescent="0.25">
      <c r="A119" s="80"/>
      <c r="B119" s="75" t="s">
        <v>245</v>
      </c>
      <c r="C119" s="76"/>
      <c r="D119" s="76"/>
      <c r="E119" s="76"/>
      <c r="F119" s="76"/>
      <c r="G119" s="76"/>
      <c r="H119" s="76"/>
      <c r="I119" s="76"/>
      <c r="J119" s="76"/>
      <c r="K119" s="76"/>
      <c r="L119" s="77"/>
    </row>
    <row r="120" spans="1:12" ht="15.75" customHeight="1" x14ac:dyDescent="0.25">
      <c r="A120" s="81"/>
      <c r="B120" s="18" t="s">
        <v>281</v>
      </c>
      <c r="C120" s="12" t="str">
        <f>IF($O$1="EN",INDEX(content,MATCH(B120,symbol,0),2),IF($O$1="NL",INDEX(content,MATCH(B120,symbol,0),3),IF($O$1="FR",INDEX(content,MATCH(B120,symbol,0),4),IF($O$1="DE",INDEX(content,MATCH(B120,symbol,0),5),IF($O$1="PL",INDEX(content,MATCH(B120,symbol,0),6))))))</f>
        <v>Partial safety factor</v>
      </c>
      <c r="D120" s="13" t="s">
        <v>187</v>
      </c>
      <c r="E120" s="70">
        <v>1.5</v>
      </c>
      <c r="F120" s="70"/>
      <c r="G120" s="70"/>
      <c r="H120" s="70"/>
      <c r="I120" s="70"/>
      <c r="J120" s="70"/>
      <c r="K120" s="70"/>
      <c r="L120" s="70"/>
    </row>
    <row r="122" spans="1:12" x14ac:dyDescent="0.25">
      <c r="A122" s="23" t="s">
        <v>257</v>
      </c>
      <c r="B122" s="72" t="str">
        <f>IF($O$1="EN",INDEX(content,MATCH(A122,symbol,0),2),IF($O$1="NL",INDEX(content,MATCH(A122,symbol,0),3),IF($O$1="FR",INDEX(content,MATCH(A122,symbol,0),4),IF($O$1="DE",INDEX(content,MATCH(A122,symbol,0),5),IF($O$1="PL",INDEX(content,MATCH(A122,symbol,0),6))))))</f>
        <v>Shear load: displacements</v>
      </c>
      <c r="C122" s="73"/>
      <c r="D122" s="73"/>
      <c r="E122" s="73"/>
      <c r="F122" s="73"/>
      <c r="G122" s="73"/>
      <c r="H122" s="73"/>
      <c r="I122" s="73"/>
      <c r="J122" s="73"/>
      <c r="K122" s="73"/>
      <c r="L122" s="74"/>
    </row>
    <row r="123" spans="1:12" x14ac:dyDescent="0.25">
      <c r="A123" s="79"/>
      <c r="B123" s="71"/>
      <c r="C123" s="71"/>
      <c r="D123" s="17"/>
      <c r="E123" s="11" t="s">
        <v>2</v>
      </c>
      <c r="F123" s="11" t="s">
        <v>3</v>
      </c>
      <c r="G123" s="11" t="s">
        <v>4</v>
      </c>
      <c r="H123" s="11" t="s">
        <v>5</v>
      </c>
      <c r="I123" s="11" t="s">
        <v>6</v>
      </c>
      <c r="J123" s="11" t="s">
        <v>7</v>
      </c>
      <c r="K123" s="11" t="s">
        <v>8</v>
      </c>
      <c r="L123" s="11" t="s">
        <v>9</v>
      </c>
    </row>
    <row r="124" spans="1:12" x14ac:dyDescent="0.25">
      <c r="A124" s="80"/>
      <c r="B124" s="24" t="s">
        <v>139</v>
      </c>
      <c r="C124" s="12" t="str">
        <f>IF($O$1="EN",INDEX(content,MATCH(B124,symbol,0),2),IF($O$1="NL",INDEX(content,MATCH(B124,symbol,0),3),IF($O$1="FR",INDEX(content,MATCH(B124,symbol,0),4),IF($O$1="DE",INDEX(content,MATCH(B124,symbol,0),5),IF($O$1="PL",INDEX(content,MATCH(B124,symbol,0),6))))))</f>
        <v>Service shear load</v>
      </c>
      <c r="D124" s="13" t="s">
        <v>254</v>
      </c>
      <c r="E124" s="13"/>
      <c r="F124" s="13"/>
      <c r="G124" s="13"/>
      <c r="H124" s="13"/>
      <c r="I124" s="13"/>
      <c r="J124" s="13"/>
      <c r="K124" s="13"/>
      <c r="L124" s="13"/>
    </row>
    <row r="125" spans="1:12" x14ac:dyDescent="0.25">
      <c r="A125" s="80"/>
      <c r="B125" s="24" t="s">
        <v>278</v>
      </c>
      <c r="C125" s="12" t="str">
        <f>IF($O$1="EN",INDEX(content,MATCH(B125,symbol,0),2),IF($O$1="NL",INDEX(content,MATCH(B125,symbol,0),3),IF($O$1="FR",INDEX(content,MATCH(B125,symbol,0),4),IF($O$1="DE",INDEX(content,MATCH(B125,symbol,0),5),IF($O$1="PL",INDEX(content,MATCH(B125,symbol,0),6))))))</f>
        <v>Displacements under short term</v>
      </c>
      <c r="D125" s="13" t="s">
        <v>185</v>
      </c>
      <c r="E125" s="13"/>
      <c r="F125" s="13"/>
      <c r="G125" s="13"/>
      <c r="H125" s="13"/>
      <c r="I125" s="13"/>
      <c r="J125" s="13"/>
      <c r="K125" s="13"/>
      <c r="L125" s="13"/>
    </row>
    <row r="126" spans="1:12" x14ac:dyDescent="0.25">
      <c r="A126" s="81"/>
      <c r="B126" s="24" t="s">
        <v>279</v>
      </c>
      <c r="C126" s="12" t="str">
        <f>IF($O$1="EN",INDEX(content,MATCH(B126,symbol,0),2),IF($O$1="NL",INDEX(content,MATCH(B126,symbol,0),3),IF($O$1="FR",INDEX(content,MATCH(B126,symbol,0),4),IF($O$1="DE",INDEX(content,MATCH(B126,symbol,0),5),IF($O$1="PL",INDEX(content,MATCH(B126,symbol,0),6))))))</f>
        <v>Displacements under long term</v>
      </c>
      <c r="D126" s="13" t="s">
        <v>185</v>
      </c>
      <c r="E126" s="13"/>
      <c r="F126" s="13"/>
      <c r="G126" s="13"/>
      <c r="H126" s="13"/>
      <c r="I126" s="13"/>
      <c r="J126" s="13"/>
      <c r="K126" s="13"/>
      <c r="L126" s="13"/>
    </row>
    <row r="127" spans="1:12" x14ac:dyDescent="0.25">
      <c r="A127" s="6"/>
      <c r="B127" s="25"/>
    </row>
    <row r="129" spans="1:12" x14ac:dyDescent="0.25">
      <c r="A129" s="7" t="s">
        <v>247</v>
      </c>
      <c r="B129" s="82" t="str">
        <f>IF($O$1="EN",INDEX(content,MATCH(A129,symbol,0),2),IF($O$1="NL",INDEX(content,MATCH(A129,symbol,0),3),IF($O$1="FR",INDEX(content,MATCH(A129,symbol,0),4),IF($O$1="DE",INDEX(content,MATCH(A129,symbol,0),5),IF($O$1="PL",INDEX(content,MATCH(A129,symbol,0),6))))))</f>
        <v>Rebar</v>
      </c>
      <c r="C129" s="82"/>
      <c r="D129" s="82"/>
      <c r="E129" s="82"/>
      <c r="F129" s="82"/>
      <c r="G129" s="82"/>
      <c r="H129" s="82"/>
      <c r="I129" s="82"/>
      <c r="J129" s="82"/>
      <c r="K129" s="82"/>
      <c r="L129" s="82"/>
    </row>
    <row r="131" spans="1:12" x14ac:dyDescent="0.25">
      <c r="A131" s="8" t="s">
        <v>213</v>
      </c>
      <c r="B131" s="72" t="str">
        <f>IF($O$1="EN",INDEX(content,MATCH(A131,symbol,0),2),IF($O$1="NL",INDEX(content,MATCH(A131,symbol,0),3),IF($O$1="FR",INDEX(content,MATCH(A131,symbol,0),4),IF($O$1="DE",INDEX(content,MATCH(A131,symbol,0),5),IF($O$1="PL",INDEX(content,MATCH(A131,symbol,0),6))))))</f>
        <v xml:space="preserve">Installation parameters </v>
      </c>
      <c r="C131" s="73"/>
      <c r="D131" s="73"/>
      <c r="E131" s="73"/>
      <c r="F131" s="73"/>
      <c r="G131" s="73"/>
      <c r="H131" s="73"/>
      <c r="I131" s="73"/>
      <c r="J131" s="73"/>
      <c r="K131" s="74"/>
      <c r="L131" s="26"/>
    </row>
    <row r="132" spans="1:12" ht="15" x14ac:dyDescent="0.25">
      <c r="A132" s="70"/>
      <c r="B132" s="17"/>
      <c r="C132" s="17"/>
      <c r="D132" s="11"/>
      <c r="E132" s="11" t="s">
        <v>282</v>
      </c>
      <c r="F132" s="27" t="s">
        <v>252</v>
      </c>
      <c r="G132" s="11" t="s">
        <v>283</v>
      </c>
      <c r="H132" s="27" t="s">
        <v>253</v>
      </c>
      <c r="I132" s="11" t="s">
        <v>284</v>
      </c>
      <c r="J132" s="11" t="s">
        <v>285</v>
      </c>
      <c r="K132" s="11" t="s">
        <v>286</v>
      </c>
      <c r="L132" s="28"/>
    </row>
    <row r="133" spans="1:12" ht="12.75" x14ac:dyDescent="0.25">
      <c r="A133" s="70"/>
      <c r="B133" s="12" t="s">
        <v>260</v>
      </c>
      <c r="C133" s="12" t="str">
        <f t="shared" ref="C133:C144" si="2">IF($O$1="EN",INDEX(content,MATCH(B133,symbol,0),2),IF($O$1="NL",INDEX(content,MATCH(B133,symbol,0),3),IF($O$1="FR",INDEX(content,MATCH(B133,symbol,0),4),IF($O$1="DE",INDEX(content,MATCH(B133,symbol,0),5),IF($O$1="PL",INDEX(content,MATCH(B133,symbol,0),6))))))</f>
        <v>Nominal diameter of drill bit</v>
      </c>
      <c r="D133" s="13" t="s">
        <v>185</v>
      </c>
      <c r="E133" s="13">
        <v>12</v>
      </c>
      <c r="F133" s="13">
        <v>14</v>
      </c>
      <c r="G133" s="13">
        <v>16</v>
      </c>
      <c r="H133" s="13">
        <v>20</v>
      </c>
      <c r="I133" s="13">
        <v>25</v>
      </c>
      <c r="J133" s="13">
        <v>32</v>
      </c>
      <c r="K133" s="13">
        <v>40</v>
      </c>
    </row>
    <row r="134" spans="1:12" ht="12.75" x14ac:dyDescent="0.25">
      <c r="A134" s="70"/>
      <c r="B134" s="14" t="s">
        <v>261</v>
      </c>
      <c r="C134" s="12" t="str">
        <f t="shared" si="2"/>
        <v>Installation torque</v>
      </c>
      <c r="D134" s="13" t="s">
        <v>186</v>
      </c>
      <c r="E134" s="13">
        <v>10</v>
      </c>
      <c r="F134" s="13">
        <v>20</v>
      </c>
      <c r="G134" s="13">
        <v>40</v>
      </c>
      <c r="H134" s="13">
        <v>80</v>
      </c>
      <c r="I134" s="13">
        <v>120</v>
      </c>
      <c r="J134" s="13">
        <v>180</v>
      </c>
      <c r="K134" s="13">
        <v>200</v>
      </c>
    </row>
    <row r="135" spans="1:12" ht="12.75" x14ac:dyDescent="0.25">
      <c r="A135" s="70"/>
      <c r="B135" s="12" t="s">
        <v>262</v>
      </c>
      <c r="C135" s="15" t="str">
        <f t="shared" si="2"/>
        <v>Minimal effective embedment depth</v>
      </c>
      <c r="D135" s="13" t="s">
        <v>185</v>
      </c>
      <c r="E135" s="13"/>
      <c r="F135" s="13"/>
      <c r="G135" s="13"/>
      <c r="H135" s="13"/>
      <c r="I135" s="13"/>
      <c r="J135" s="13"/>
      <c r="K135" s="13"/>
    </row>
    <row r="136" spans="1:12" ht="12.75" x14ac:dyDescent="0.25">
      <c r="A136" s="70"/>
      <c r="B136" s="12" t="s">
        <v>263</v>
      </c>
      <c r="C136" s="12" t="str">
        <f t="shared" si="2"/>
        <v>Depth of drilled hole</v>
      </c>
      <c r="D136" s="13" t="s">
        <v>185</v>
      </c>
      <c r="E136" s="13"/>
      <c r="F136" s="13"/>
      <c r="G136" s="13"/>
      <c r="H136" s="13"/>
      <c r="I136" s="13"/>
      <c r="J136" s="13"/>
      <c r="K136" s="13"/>
    </row>
    <row r="137" spans="1:12" ht="12.75" x14ac:dyDescent="0.25">
      <c r="A137" s="70"/>
      <c r="B137" s="12" t="s">
        <v>264</v>
      </c>
      <c r="C137" s="12" t="str">
        <f t="shared" si="2"/>
        <v>Minimum spacing</v>
      </c>
      <c r="D137" s="13" t="s">
        <v>185</v>
      </c>
      <c r="E137" s="13"/>
      <c r="F137" s="13"/>
      <c r="G137" s="13"/>
      <c r="H137" s="13"/>
      <c r="I137" s="13"/>
      <c r="J137" s="13"/>
      <c r="K137" s="13"/>
    </row>
    <row r="138" spans="1:12" ht="12.75" x14ac:dyDescent="0.25">
      <c r="A138" s="70"/>
      <c r="B138" s="12" t="s">
        <v>265</v>
      </c>
      <c r="C138" s="12" t="str">
        <f t="shared" si="2"/>
        <v>Minimum edge distance</v>
      </c>
      <c r="D138" s="13" t="s">
        <v>185</v>
      </c>
      <c r="E138" s="13"/>
      <c r="F138" s="13"/>
      <c r="G138" s="13"/>
      <c r="H138" s="13"/>
      <c r="I138" s="13"/>
      <c r="J138" s="13"/>
      <c r="K138" s="13"/>
    </row>
    <row r="139" spans="1:12" ht="12.75" x14ac:dyDescent="0.25">
      <c r="A139" s="70"/>
      <c r="B139" s="12" t="s">
        <v>266</v>
      </c>
      <c r="C139" s="12" t="str">
        <f t="shared" si="2"/>
        <v>Min. thickness of concrete member</v>
      </c>
      <c r="D139" s="13" t="s">
        <v>185</v>
      </c>
      <c r="E139" s="75" t="s">
        <v>267</v>
      </c>
      <c r="F139" s="76"/>
      <c r="G139" s="77"/>
      <c r="H139" s="75" t="s">
        <v>268</v>
      </c>
      <c r="I139" s="76"/>
      <c r="J139" s="76"/>
      <c r="K139" s="77"/>
    </row>
    <row r="140" spans="1:12" ht="12.75" x14ac:dyDescent="0.25">
      <c r="A140" s="70"/>
      <c r="B140" s="12" t="s">
        <v>269</v>
      </c>
      <c r="C140" s="15" t="str">
        <f t="shared" si="2"/>
        <v>Maximal effective embedment depth</v>
      </c>
      <c r="D140" s="13" t="s">
        <v>185</v>
      </c>
      <c r="E140" s="13"/>
      <c r="F140" s="13"/>
      <c r="G140" s="13"/>
      <c r="H140" s="13"/>
      <c r="I140" s="13"/>
      <c r="J140" s="13"/>
      <c r="K140" s="13"/>
    </row>
    <row r="141" spans="1:12" ht="12.75" x14ac:dyDescent="0.25">
      <c r="A141" s="70"/>
      <c r="B141" s="12" t="s">
        <v>263</v>
      </c>
      <c r="C141" s="12" t="str">
        <f t="shared" si="2"/>
        <v>Depth of drilled hole</v>
      </c>
      <c r="D141" s="13" t="s">
        <v>185</v>
      </c>
      <c r="E141" s="13"/>
      <c r="F141" s="13"/>
      <c r="G141" s="13"/>
      <c r="H141" s="13"/>
      <c r="I141" s="13"/>
      <c r="J141" s="13"/>
      <c r="K141" s="13"/>
    </row>
    <row r="142" spans="1:12" ht="12.75" x14ac:dyDescent="0.25">
      <c r="A142" s="70"/>
      <c r="B142" s="12" t="s">
        <v>264</v>
      </c>
      <c r="C142" s="12" t="str">
        <f t="shared" si="2"/>
        <v>Minimum spacing</v>
      </c>
      <c r="D142" s="13" t="s">
        <v>185</v>
      </c>
      <c r="E142" s="13"/>
      <c r="F142" s="13"/>
      <c r="G142" s="13"/>
      <c r="H142" s="13"/>
      <c r="I142" s="13"/>
      <c r="J142" s="13"/>
      <c r="K142" s="13"/>
    </row>
    <row r="143" spans="1:12" ht="12.75" x14ac:dyDescent="0.25">
      <c r="A143" s="70"/>
      <c r="B143" s="12" t="s">
        <v>265</v>
      </c>
      <c r="C143" s="12" t="str">
        <f t="shared" si="2"/>
        <v>Minimum edge distance</v>
      </c>
      <c r="D143" s="13" t="s">
        <v>185</v>
      </c>
      <c r="E143" s="13"/>
      <c r="F143" s="13"/>
      <c r="G143" s="13"/>
      <c r="H143" s="13"/>
      <c r="I143" s="13"/>
      <c r="J143" s="13"/>
      <c r="K143" s="13"/>
    </row>
    <row r="144" spans="1:12" ht="12.75" x14ac:dyDescent="0.25">
      <c r="A144" s="70"/>
      <c r="B144" s="12" t="s">
        <v>266</v>
      </c>
      <c r="C144" s="12" t="str">
        <f t="shared" si="2"/>
        <v>Min. thickness of concrete member</v>
      </c>
      <c r="D144" s="13" t="s">
        <v>185</v>
      </c>
      <c r="E144" s="75" t="s">
        <v>267</v>
      </c>
      <c r="F144" s="76"/>
      <c r="G144" s="77"/>
      <c r="H144" s="75" t="s">
        <v>268</v>
      </c>
      <c r="I144" s="76"/>
      <c r="J144" s="76"/>
      <c r="K144" s="77"/>
    </row>
    <row r="146" spans="1:12" x14ac:dyDescent="0.25">
      <c r="A146" s="8" t="s">
        <v>240</v>
      </c>
      <c r="B146" s="72" t="str">
        <f>IF($O$1="EN",INDEX(content,MATCH(A146,symbol,0),2),IF($O$1="NL",INDEX(content,MATCH(A146,symbol,0),3),IF($O$1="FR",INDEX(content,MATCH(A146,symbol,0),4),IF($O$1="DE",INDEX(content,MATCH(A146,symbol,0),5),IF($O$1="PL",INDEX(content,MATCH(A146,symbol,0),6))))))</f>
        <v>Tension load: steel failure</v>
      </c>
      <c r="C146" s="73"/>
      <c r="D146" s="73"/>
      <c r="E146" s="73"/>
      <c r="F146" s="73"/>
      <c r="G146" s="73"/>
      <c r="H146" s="73"/>
      <c r="I146" s="73"/>
      <c r="J146" s="73"/>
      <c r="K146" s="74"/>
    </row>
    <row r="147" spans="1:12" ht="15" x14ac:dyDescent="0.25">
      <c r="A147" s="79"/>
      <c r="B147" s="17"/>
      <c r="C147" s="17"/>
      <c r="D147" s="11"/>
      <c r="E147" s="11" t="s">
        <v>282</v>
      </c>
      <c r="F147" s="27" t="s">
        <v>252</v>
      </c>
      <c r="G147" s="11" t="s">
        <v>283</v>
      </c>
      <c r="H147" s="27" t="s">
        <v>253</v>
      </c>
      <c r="I147" s="11" t="s">
        <v>284</v>
      </c>
      <c r="J147" s="11" t="s">
        <v>285</v>
      </c>
      <c r="K147" s="11" t="s">
        <v>286</v>
      </c>
    </row>
    <row r="148" spans="1:12" ht="12.75" x14ac:dyDescent="0.25">
      <c r="A148" s="80"/>
      <c r="B148" s="12" t="s">
        <v>270</v>
      </c>
      <c r="C148" s="12" t="str">
        <f>IF($O$1="EN",INDEX(content,MATCH(B148,symbol,0),2),IF($O$1="NL",INDEX(content,MATCH(B148,symbol,0),3),IF($O$1="FR",INDEX(content,MATCH(B148,symbol,0),4),IF($O$1="DE",INDEX(content,MATCH(B148,symbol,0),5),IF($O$1="PL",INDEX(content,MATCH(B148,symbol,0),6))))))&amp;" BSt 500 S"</f>
        <v>Steel characteristic resistance BSt 500 S</v>
      </c>
      <c r="D148" s="13" t="s">
        <v>254</v>
      </c>
      <c r="E148" s="13">
        <v>28</v>
      </c>
      <c r="F148" s="13">
        <v>43</v>
      </c>
      <c r="G148" s="13">
        <v>62</v>
      </c>
      <c r="H148" s="13">
        <v>111</v>
      </c>
      <c r="I148" s="13">
        <v>173</v>
      </c>
      <c r="J148" s="13">
        <v>270</v>
      </c>
      <c r="K148" s="13">
        <v>442</v>
      </c>
    </row>
    <row r="149" spans="1:12" ht="12.75" x14ac:dyDescent="0.25">
      <c r="A149" s="81"/>
      <c r="B149" s="18" t="s">
        <v>271</v>
      </c>
      <c r="C149" s="12" t="str">
        <f>IF($O$1="EN",INDEX(content,MATCH(B149,symbol,0),2),IF($O$1="NL",INDEX(content,MATCH(B149,symbol,0),3),IF($O$1="FR",INDEX(content,MATCH(B149,symbol,0),4),IF($O$1="DE",INDEX(content,MATCH(B149,symbol,0),5),IF($O$1="PL",INDEX(content,MATCH(B149,symbol,0),6))))))</f>
        <v>Partial safety factor</v>
      </c>
      <c r="D149" s="13" t="s">
        <v>187</v>
      </c>
      <c r="E149" s="75">
        <v>1.4</v>
      </c>
      <c r="F149" s="76"/>
      <c r="G149" s="76"/>
      <c r="H149" s="76"/>
      <c r="I149" s="76"/>
      <c r="J149" s="76"/>
      <c r="K149" s="77"/>
    </row>
    <row r="151" spans="1:12" x14ac:dyDescent="0.25">
      <c r="A151" s="8" t="s">
        <v>241</v>
      </c>
      <c r="B151" s="72" t="str">
        <f>IF($O$1="EN",INDEX(content,MATCH(A151,symbol,0),2),IF($O$1="NL",INDEX(content,MATCH(A151,symbol,0),3),IF($O$1="FR",INDEX(content,MATCH(A151,symbol,0),4),IF($O$1="DE",INDEX(content,MATCH(A151,symbol,0),5),IF($O$1="PL",INDEX(content,MATCH(A151,symbol,0),6))))))</f>
        <v>Tension load: combined concrete cone or splitting failure in concrete</v>
      </c>
      <c r="C151" s="73"/>
      <c r="D151" s="73"/>
      <c r="E151" s="73"/>
      <c r="F151" s="73"/>
      <c r="G151" s="73"/>
      <c r="H151" s="73"/>
      <c r="I151" s="73"/>
      <c r="J151" s="73"/>
      <c r="K151" s="74"/>
      <c r="L151" s="26"/>
    </row>
    <row r="152" spans="1:12" ht="15" x14ac:dyDescent="0.25">
      <c r="A152" s="70"/>
      <c r="B152" s="71"/>
      <c r="C152" s="71"/>
      <c r="D152" s="17"/>
      <c r="E152" s="11" t="s">
        <v>282</v>
      </c>
      <c r="F152" s="27" t="s">
        <v>252</v>
      </c>
      <c r="G152" s="11" t="s">
        <v>283</v>
      </c>
      <c r="H152" s="27" t="s">
        <v>253</v>
      </c>
      <c r="I152" s="11" t="s">
        <v>284</v>
      </c>
      <c r="J152" s="11" t="s">
        <v>285</v>
      </c>
      <c r="K152" s="11" t="s">
        <v>286</v>
      </c>
      <c r="L152" s="28"/>
    </row>
    <row r="153" spans="1:12" x14ac:dyDescent="0.25">
      <c r="A153" s="70"/>
      <c r="B153" s="29" t="s">
        <v>80</v>
      </c>
      <c r="C153" s="72" t="str">
        <f>IF($O$1="EN",INDEX(content,MATCH(B153,symbol,0),2),IF($O$1="NL",INDEX(content,MATCH(B153,symbol,0),3),IF($O$1="FR",INDEX(content,MATCH(B153,symbol,0),4),IF($O$1="DE",INDEX(content,MATCH(B153,symbol,0),5),IF($O$1="PL",INDEX(content,MATCH(B153,symbol,0),6))))))</f>
        <v>Characteristic bond resistance in UNCRACKED concrete C20/25</v>
      </c>
      <c r="D153" s="73"/>
      <c r="E153" s="73"/>
      <c r="F153" s="73"/>
      <c r="G153" s="73"/>
      <c r="H153" s="73"/>
      <c r="I153" s="73"/>
      <c r="J153" s="73"/>
      <c r="K153" s="74"/>
      <c r="L153" s="26"/>
    </row>
    <row r="154" spans="1:12" x14ac:dyDescent="0.25">
      <c r="A154" s="70"/>
      <c r="B154" s="18" t="s">
        <v>189</v>
      </c>
      <c r="C154" s="12" t="str">
        <f>IF($O$1="EN",INDEX(content,MATCH(B154,symbol,0),2),IF($O$1="NL",INDEX(content,MATCH(B154,symbol,0),3),IF($O$1="FR",INDEX(content,MATCH(B154,symbol,0),4),IF($O$1="DE",INDEX(content,MATCH(B154,symbol,0),5),IF($O$1="PL",INDEX(content,MATCH(B154,symbol,0),6))))))&amp;" -40°C to +70°C"</f>
        <v>Characteristic bond resistance -40°C to +70°C</v>
      </c>
      <c r="D154" s="13" t="s">
        <v>194</v>
      </c>
      <c r="E154" s="13"/>
      <c r="F154" s="13"/>
      <c r="G154" s="13"/>
      <c r="H154" s="13"/>
      <c r="I154" s="13"/>
      <c r="J154" s="13"/>
      <c r="K154" s="13"/>
    </row>
    <row r="155" spans="1:12" x14ac:dyDescent="0.25">
      <c r="A155" s="70"/>
      <c r="B155" s="8" t="s">
        <v>208</v>
      </c>
      <c r="C155" s="30" t="str">
        <f>IF($O$1="EN",INDEX(content,MATCH(B155,symbol,0),2),IF($O$1="NL",INDEX(content,MATCH(B155,symbol,0),3),IF($O$1="FR",INDEX(content,MATCH(B155,symbol,0),4),IF($O$1="DE",INDEX(content,MATCH(B155,symbol,0),5),IF($O$1="PL",INDEX(content,MATCH(B155,symbol,0),6))))))</f>
        <v>Dry and wet concrete</v>
      </c>
      <c r="D155" s="70"/>
      <c r="E155" s="70"/>
      <c r="F155" s="70"/>
      <c r="G155" s="70"/>
      <c r="H155" s="70"/>
      <c r="I155" s="70"/>
      <c r="J155" s="70"/>
      <c r="K155" s="70"/>
      <c r="L155" s="31"/>
    </row>
    <row r="156" spans="1:12" x14ac:dyDescent="0.25">
      <c r="A156" s="70"/>
      <c r="B156" s="18" t="s">
        <v>188</v>
      </c>
      <c r="C156" s="12" t="str">
        <f>IF($O$1="EN",INDEX(content,MATCH(B156,symbol,0),2),IF($O$1="NL",INDEX(content,MATCH(B156,symbol,0),3),IF($O$1="FR",INDEX(content,MATCH(B156,symbol,0),4),IF($O$1="DE",INDEX(content,MATCH(B156,symbol,0),5),IF($O$1="PL",INDEX(content,MATCH(B156,symbol,0),6))))))</f>
        <v>Partial safety factor</v>
      </c>
      <c r="D156" s="13" t="s">
        <v>187</v>
      </c>
      <c r="E156" s="75"/>
      <c r="F156" s="76"/>
      <c r="G156" s="76"/>
      <c r="H156" s="76"/>
      <c r="I156" s="76"/>
      <c r="J156" s="76"/>
      <c r="K156" s="77"/>
    </row>
    <row r="157" spans="1:12" x14ac:dyDescent="0.25">
      <c r="A157" s="70"/>
      <c r="B157" s="8" t="s">
        <v>210</v>
      </c>
      <c r="C157" s="30" t="str">
        <f>IF($O$1="EN",INDEX(content,MATCH(B157,symbol,0),2),IF($O$1="NL",INDEX(content,MATCH(B157,symbol,0),3),IF($O$1="FR",INDEX(content,MATCH(B157,symbol,0),4),IF($O$1="DE",INDEX(content,MATCH(B157,symbol,0),5),IF($O$1="PL",INDEX(content,MATCH(B157,symbol,0),6))))))</f>
        <v>Flooded holes</v>
      </c>
      <c r="D157" s="70"/>
      <c r="E157" s="70"/>
      <c r="F157" s="70"/>
      <c r="G157" s="70"/>
      <c r="H157" s="70"/>
      <c r="I157" s="70"/>
      <c r="J157" s="70"/>
      <c r="K157" s="70"/>
    </row>
    <row r="158" spans="1:12" x14ac:dyDescent="0.25">
      <c r="A158" s="70"/>
      <c r="B158" s="18" t="s">
        <v>188</v>
      </c>
      <c r="C158" s="12" t="str">
        <f>IF($O$1="EN",INDEX(content,MATCH(B158,symbol,0),2),IF($O$1="NL",INDEX(content,MATCH(B158,symbol,0),3),IF($O$1="FR",INDEX(content,MATCH(B158,symbol,0),4),IF($O$1="DE",INDEX(content,MATCH(B158,symbol,0),5),IF($O$1="PL",INDEX(content,MATCH(B158,symbol,0),6))))))</f>
        <v>Partial safety factor</v>
      </c>
      <c r="D158" s="13" t="s">
        <v>187</v>
      </c>
      <c r="E158" s="75"/>
      <c r="F158" s="76"/>
      <c r="G158" s="76"/>
      <c r="H158" s="76"/>
      <c r="I158" s="76"/>
      <c r="J158" s="76"/>
      <c r="K158" s="77"/>
    </row>
    <row r="159" spans="1:12" x14ac:dyDescent="0.25">
      <c r="A159" s="70"/>
      <c r="B159" s="78" t="s">
        <v>75</v>
      </c>
      <c r="C159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C25/30"</f>
        <v>Increasing factor C25/30</v>
      </c>
      <c r="D159" s="70" t="s">
        <v>187</v>
      </c>
      <c r="E159" s="75"/>
      <c r="F159" s="76"/>
      <c r="G159" s="76"/>
      <c r="H159" s="76"/>
      <c r="I159" s="76"/>
      <c r="J159" s="76"/>
      <c r="K159" s="77"/>
    </row>
    <row r="160" spans="1:12" x14ac:dyDescent="0.25">
      <c r="A160" s="70"/>
      <c r="B160" s="78"/>
      <c r="C160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C30/37"</f>
        <v>Increasing factor C30/37</v>
      </c>
      <c r="D160" s="70"/>
      <c r="E160" s="75"/>
      <c r="F160" s="76"/>
      <c r="G160" s="76"/>
      <c r="H160" s="76"/>
      <c r="I160" s="76"/>
      <c r="J160" s="76"/>
      <c r="K160" s="77"/>
    </row>
    <row r="161" spans="1:12" x14ac:dyDescent="0.25">
      <c r="A161" s="70"/>
      <c r="B161" s="78"/>
      <c r="C161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C35/45"</f>
        <v>Increasing factor C35/45</v>
      </c>
      <c r="D161" s="70"/>
      <c r="E161" s="75"/>
      <c r="F161" s="76"/>
      <c r="G161" s="76"/>
      <c r="H161" s="76"/>
      <c r="I161" s="76"/>
      <c r="J161" s="76"/>
      <c r="K161" s="77"/>
    </row>
    <row r="162" spans="1:12" x14ac:dyDescent="0.25">
      <c r="A162" s="70"/>
      <c r="B162" s="78"/>
      <c r="C162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C40/50"</f>
        <v>Increasing factor C40/50</v>
      </c>
      <c r="D162" s="70"/>
      <c r="E162" s="75"/>
      <c r="F162" s="76"/>
      <c r="G162" s="76"/>
      <c r="H162" s="76"/>
      <c r="I162" s="76"/>
      <c r="J162" s="76"/>
      <c r="K162" s="77"/>
    </row>
    <row r="163" spans="1:12" x14ac:dyDescent="0.25">
      <c r="A163" s="70"/>
      <c r="B163" s="78"/>
      <c r="C163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C45/55"</f>
        <v>Increasing factor C45/55</v>
      </c>
      <c r="D163" s="70"/>
      <c r="E163" s="75"/>
      <c r="F163" s="76"/>
      <c r="G163" s="76"/>
      <c r="H163" s="76"/>
      <c r="I163" s="76"/>
      <c r="J163" s="76"/>
      <c r="K163" s="77"/>
    </row>
    <row r="164" spans="1:12" x14ac:dyDescent="0.25">
      <c r="A164" s="70"/>
      <c r="B164" s="78"/>
      <c r="C164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C50/60"</f>
        <v>Increasing factor C50/60</v>
      </c>
      <c r="D164" s="70"/>
      <c r="E164" s="75"/>
      <c r="F164" s="76"/>
      <c r="G164" s="76"/>
      <c r="H164" s="76"/>
      <c r="I164" s="76"/>
      <c r="J164" s="76"/>
      <c r="K164" s="77"/>
    </row>
    <row r="165" spans="1:12" x14ac:dyDescent="0.25">
      <c r="A165" s="70"/>
      <c r="B165" s="29" t="s">
        <v>78</v>
      </c>
      <c r="C165" s="72" t="str">
        <f>IF($O$1="EN",INDEX(content,MATCH(B165,symbol,0),2),IF($O$1="NL",INDEX(content,MATCH(B165,symbol,0),3),IF($O$1="FR",INDEX(content,MATCH(B165,symbol,0),4),IF($O$1="DE",INDEX(content,MATCH(B165,symbol,0),5),IF($O$1="PL",INDEX(content,MATCH(B165,symbol,0),6))))))</f>
        <v>Characteristic bond resistance in CRACKED concrete C20/25</v>
      </c>
      <c r="D165" s="73"/>
      <c r="E165" s="73"/>
      <c r="F165" s="73"/>
      <c r="G165" s="73"/>
      <c r="H165" s="73"/>
      <c r="I165" s="73"/>
      <c r="J165" s="73"/>
      <c r="K165" s="74"/>
      <c r="L165" s="26"/>
    </row>
    <row r="166" spans="1:12" x14ac:dyDescent="0.25">
      <c r="A166" s="70"/>
      <c r="B166" s="18" t="s">
        <v>189</v>
      </c>
      <c r="C166" s="12" t="str">
        <f>IF($O$1="EN",INDEX(content,MATCH(B166,symbol,0),2),IF($O$1="NL",INDEX(content,MATCH(B166,symbol,0),3),IF($O$1="FR",INDEX(content,MATCH(B166,symbol,0),4),IF($O$1="DE",INDEX(content,MATCH(B166,symbol,0),5),IF($O$1="PL",INDEX(content,MATCH(B166,symbol,0),6))))))&amp;" -40°C to +70°C"</f>
        <v>Characteristic bond resistance -40°C to +70°C</v>
      </c>
      <c r="D166" s="13" t="s">
        <v>194</v>
      </c>
      <c r="E166" s="13"/>
      <c r="F166" s="13"/>
      <c r="G166" s="13"/>
      <c r="H166" s="13"/>
      <c r="I166" s="13"/>
      <c r="J166" s="13"/>
      <c r="K166" s="13"/>
    </row>
    <row r="167" spans="1:12" x14ac:dyDescent="0.25">
      <c r="A167" s="70"/>
      <c r="B167" s="8" t="s">
        <v>208</v>
      </c>
      <c r="C167" s="30" t="str">
        <f>IF($O$1="EN",INDEX(content,MATCH(B167,symbol,0),2),IF($O$1="NL",INDEX(content,MATCH(B167,symbol,0),3),IF($O$1="FR",INDEX(content,MATCH(B167,symbol,0),4),IF($O$1="DE",INDEX(content,MATCH(B167,symbol,0),5),IF($O$1="PL",INDEX(content,MATCH(B167,symbol,0),6))))))</f>
        <v>Dry and wet concrete</v>
      </c>
      <c r="D167" s="70"/>
      <c r="E167" s="70"/>
      <c r="F167" s="70"/>
      <c r="G167" s="70"/>
      <c r="H167" s="70"/>
      <c r="I167" s="70"/>
      <c r="J167" s="70"/>
      <c r="K167" s="70"/>
      <c r="L167" s="31"/>
    </row>
    <row r="168" spans="1:12" x14ac:dyDescent="0.25">
      <c r="A168" s="70"/>
      <c r="B168" s="18" t="s">
        <v>188</v>
      </c>
      <c r="C168" s="12" t="str">
        <f>IF($O$1="EN",INDEX(content,MATCH(B168,symbol,0),2),IF($O$1="NL",INDEX(content,MATCH(B168,symbol,0),3),IF($O$1="FR",INDEX(content,MATCH(B168,symbol,0),4),IF($O$1="DE",INDEX(content,MATCH(B168,symbol,0),5),IF($O$1="PL",INDEX(content,MATCH(B168,symbol,0),6))))))</f>
        <v>Partial safety factor</v>
      </c>
      <c r="D168" s="13" t="s">
        <v>187</v>
      </c>
      <c r="E168" s="75"/>
      <c r="F168" s="76"/>
      <c r="G168" s="76"/>
      <c r="H168" s="76"/>
      <c r="I168" s="76"/>
      <c r="J168" s="76"/>
      <c r="K168" s="77"/>
    </row>
    <row r="169" spans="1:12" x14ac:dyDescent="0.25">
      <c r="A169" s="70"/>
      <c r="B169" s="8" t="s">
        <v>210</v>
      </c>
      <c r="C169" s="30" t="str">
        <f>IF($O$1="EN",INDEX(content,MATCH(B169,symbol,0),2),IF($O$1="NL",INDEX(content,MATCH(B169,symbol,0),3),IF($O$1="FR",INDEX(content,MATCH(B169,symbol,0),4),IF($O$1="DE",INDEX(content,MATCH(B169,symbol,0),5),IF($O$1="PL",INDEX(content,MATCH(B169,symbol,0),6))))))</f>
        <v>Flooded holes</v>
      </c>
      <c r="D169" s="70"/>
      <c r="E169" s="70"/>
      <c r="F169" s="70"/>
      <c r="G169" s="70"/>
      <c r="H169" s="70"/>
      <c r="I169" s="70"/>
      <c r="J169" s="70"/>
      <c r="K169" s="70"/>
    </row>
    <row r="170" spans="1:12" x14ac:dyDescent="0.25">
      <c r="A170" s="70"/>
      <c r="B170" s="18" t="s">
        <v>188</v>
      </c>
      <c r="C170" s="12" t="str">
        <f>IF($O$1="EN",INDEX(content,MATCH(B170,symbol,0),2),IF($O$1="NL",INDEX(content,MATCH(B170,symbol,0),3),IF($O$1="FR",INDEX(content,MATCH(B170,symbol,0),4),IF($O$1="DE",INDEX(content,MATCH(B170,symbol,0),5),IF($O$1="PL",INDEX(content,MATCH(B170,symbol,0),6))))))</f>
        <v>Partial safety factor</v>
      </c>
      <c r="D170" s="13" t="s">
        <v>187</v>
      </c>
      <c r="E170" s="75"/>
      <c r="F170" s="76"/>
      <c r="G170" s="76"/>
      <c r="H170" s="76"/>
      <c r="I170" s="76"/>
      <c r="J170" s="76"/>
      <c r="K170" s="77"/>
    </row>
    <row r="171" spans="1:12" x14ac:dyDescent="0.25">
      <c r="A171" s="70"/>
      <c r="B171" s="78" t="s">
        <v>75</v>
      </c>
      <c r="C171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C25/30"</f>
        <v>Increasing factor C25/30</v>
      </c>
      <c r="D171" s="70" t="s">
        <v>187</v>
      </c>
      <c r="E171" s="75"/>
      <c r="F171" s="76"/>
      <c r="G171" s="76"/>
      <c r="H171" s="76"/>
      <c r="I171" s="76"/>
      <c r="J171" s="76"/>
      <c r="K171" s="77"/>
    </row>
    <row r="172" spans="1:12" x14ac:dyDescent="0.25">
      <c r="A172" s="70"/>
      <c r="B172" s="78"/>
      <c r="C172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C30/37"</f>
        <v>Increasing factor C30/37</v>
      </c>
      <c r="D172" s="70"/>
      <c r="E172" s="75"/>
      <c r="F172" s="76"/>
      <c r="G172" s="76"/>
      <c r="H172" s="76"/>
      <c r="I172" s="76"/>
      <c r="J172" s="76"/>
      <c r="K172" s="77"/>
    </row>
    <row r="173" spans="1:12" x14ac:dyDescent="0.25">
      <c r="A173" s="70"/>
      <c r="B173" s="78"/>
      <c r="C173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C35/45"</f>
        <v>Increasing factor C35/45</v>
      </c>
      <c r="D173" s="70"/>
      <c r="E173" s="75"/>
      <c r="F173" s="76"/>
      <c r="G173" s="76"/>
      <c r="H173" s="76"/>
      <c r="I173" s="76"/>
      <c r="J173" s="76"/>
      <c r="K173" s="77"/>
    </row>
    <row r="174" spans="1:12" x14ac:dyDescent="0.25">
      <c r="A174" s="70"/>
      <c r="B174" s="78"/>
      <c r="C174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C40/50"</f>
        <v>Increasing factor C40/50</v>
      </c>
      <c r="D174" s="70"/>
      <c r="E174" s="75"/>
      <c r="F174" s="76"/>
      <c r="G174" s="76"/>
      <c r="H174" s="76"/>
      <c r="I174" s="76"/>
      <c r="J174" s="76"/>
      <c r="K174" s="77"/>
    </row>
    <row r="175" spans="1:12" x14ac:dyDescent="0.25">
      <c r="A175" s="70"/>
      <c r="B175" s="78"/>
      <c r="C175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C45/55"</f>
        <v>Increasing factor C45/55</v>
      </c>
      <c r="D175" s="70"/>
      <c r="E175" s="75"/>
      <c r="F175" s="76"/>
      <c r="G175" s="76"/>
      <c r="H175" s="76"/>
      <c r="I175" s="76"/>
      <c r="J175" s="76"/>
      <c r="K175" s="77"/>
    </row>
    <row r="176" spans="1:12" x14ac:dyDescent="0.25">
      <c r="A176" s="70"/>
      <c r="B176" s="78"/>
      <c r="C176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C50/60"</f>
        <v>Increasing factor C50/60</v>
      </c>
      <c r="D176" s="70"/>
      <c r="E176" s="75"/>
      <c r="F176" s="76"/>
      <c r="G176" s="76"/>
      <c r="H176" s="76"/>
      <c r="I176" s="76"/>
      <c r="J176" s="76"/>
      <c r="K176" s="77"/>
    </row>
    <row r="178" spans="1:12" x14ac:dyDescent="0.25">
      <c r="A178" s="23" t="s">
        <v>218</v>
      </c>
      <c r="B178" s="72" t="str">
        <f>IF($O$1="EN",INDEX(content,MATCH(A178,symbol,0),2),IF($O$1="NL",INDEX(content,MATCH(A178,symbol,0),3),IF($O$1="FR",INDEX(content,MATCH(A178,symbol,0),4),IF($O$1="DE",INDEX(content,MATCH(A178,symbol,0),5),IF($O$1="PL",INDEX(content,MATCH(A178,symbol,0),6))))))</f>
        <v>Tension load: splitting failure</v>
      </c>
      <c r="C178" s="73"/>
      <c r="D178" s="73"/>
      <c r="E178" s="73"/>
      <c r="F178" s="73"/>
      <c r="G178" s="73"/>
      <c r="H178" s="73"/>
      <c r="I178" s="73"/>
      <c r="J178" s="73"/>
      <c r="K178" s="74"/>
      <c r="L178" s="26"/>
    </row>
    <row r="179" spans="1:12" ht="15" x14ac:dyDescent="0.25">
      <c r="A179" s="70"/>
      <c r="B179" s="71"/>
      <c r="C179" s="71"/>
      <c r="D179" s="17"/>
      <c r="E179" s="11" t="s">
        <v>282</v>
      </c>
      <c r="F179" s="27" t="s">
        <v>252</v>
      </c>
      <c r="G179" s="11" t="s">
        <v>283</v>
      </c>
      <c r="H179" s="27" t="s">
        <v>253</v>
      </c>
      <c r="I179" s="11" t="s">
        <v>284</v>
      </c>
      <c r="J179" s="11" t="s">
        <v>285</v>
      </c>
      <c r="K179" s="11" t="s">
        <v>286</v>
      </c>
      <c r="L179" s="28"/>
    </row>
    <row r="180" spans="1:12" ht="12.75" x14ac:dyDescent="0.25">
      <c r="A180" s="70"/>
      <c r="B180" s="32" t="s">
        <v>287</v>
      </c>
      <c r="C180" s="12" t="str">
        <f>IF($O$1="EN",INDEX(content,MATCH(B180,symbol,0),2),IF($O$1="NL",INDEX(content,MATCH(B180,symbol,0),3),IF($O$1="FR",INDEX(content,MATCH(B180,symbol,0),4),IF($O$1="DE",INDEX(content,MATCH(B180,symbol,0),5),IF($O$1="PL",INDEX(content,MATCH(B180,symbol,0),6))))))</f>
        <v>Critical edge distance</v>
      </c>
      <c r="D180" s="13" t="s">
        <v>185</v>
      </c>
      <c r="E180" s="75" t="s">
        <v>273</v>
      </c>
      <c r="F180" s="76"/>
      <c r="G180" s="76"/>
      <c r="H180" s="76"/>
      <c r="I180" s="76"/>
      <c r="J180" s="76"/>
      <c r="K180" s="77"/>
    </row>
    <row r="181" spans="1:12" ht="12.75" x14ac:dyDescent="0.25">
      <c r="A181" s="70"/>
      <c r="B181" s="32" t="s">
        <v>288</v>
      </c>
      <c r="C181" s="12" t="str">
        <f>IF($O$1="EN",INDEX(content,MATCH(B181,symbol,0),2),IF($O$1="NL",INDEX(content,MATCH(B181,symbol,0),3),IF($O$1="FR",INDEX(content,MATCH(B181,symbol,0),4),IF($O$1="DE",INDEX(content,MATCH(B181,symbol,0),5),IF($O$1="PL",INDEX(content,MATCH(B181,symbol,0),6))))))</f>
        <v>Critical spacing</v>
      </c>
      <c r="D181" s="13" t="s">
        <v>185</v>
      </c>
      <c r="E181" s="75" t="s">
        <v>275</v>
      </c>
      <c r="F181" s="76"/>
      <c r="G181" s="76"/>
      <c r="H181" s="76"/>
      <c r="I181" s="76"/>
      <c r="J181" s="76"/>
      <c r="K181" s="77"/>
    </row>
    <row r="182" spans="1:12" x14ac:dyDescent="0.25">
      <c r="A182" s="70"/>
      <c r="B182" s="24" t="s">
        <v>276</v>
      </c>
      <c r="C182" s="12" t="str">
        <f>IF($O$1="EN",INDEX(content,MATCH(B182,symbol,0),2),IF($O$1="NL",INDEX(content,MATCH(B182,symbol,0),3),IF($O$1="FR",INDEX(content,MATCH(B182,symbol,0),4),IF($O$1="DE",INDEX(content,MATCH(B182,symbol,0),5),IF($O$1="PL",INDEX(content,MATCH(B182,symbol,0),6))))))</f>
        <v>Partial safety factor</v>
      </c>
      <c r="D182" s="13" t="s">
        <v>187</v>
      </c>
      <c r="E182" s="75">
        <v>1.8</v>
      </c>
      <c r="F182" s="76"/>
      <c r="G182" s="76"/>
      <c r="H182" s="76"/>
      <c r="I182" s="76"/>
      <c r="J182" s="76"/>
      <c r="K182" s="77"/>
    </row>
    <row r="184" spans="1:12" x14ac:dyDescent="0.25">
      <c r="A184" s="6"/>
      <c r="B184" s="25"/>
    </row>
    <row r="185" spans="1:12" x14ac:dyDescent="0.25">
      <c r="A185" s="23" t="s">
        <v>219</v>
      </c>
      <c r="B185" s="72" t="str">
        <f>IF($O$1="EN",INDEX(content,MATCH(A185,symbol,0),2),IF($O$1="NL",INDEX(content,MATCH(A185,symbol,0),3),IF($O$1="FR",INDEX(content,MATCH(A185,symbol,0),4),IF($O$1="DE",INDEX(content,MATCH(A185,symbol,0),5),IF($O$1="PL",INDEX(content,MATCH(A185,symbol,0),6))))))</f>
        <v xml:space="preserve">Tension load: displacements </v>
      </c>
      <c r="C185" s="73"/>
      <c r="D185" s="73"/>
      <c r="E185" s="73"/>
      <c r="F185" s="73"/>
      <c r="G185" s="73"/>
      <c r="H185" s="73"/>
      <c r="I185" s="73"/>
      <c r="J185" s="73"/>
      <c r="K185" s="74"/>
      <c r="L185" s="26"/>
    </row>
    <row r="186" spans="1:12" ht="15" x14ac:dyDescent="0.25">
      <c r="A186" s="70"/>
      <c r="B186" s="71"/>
      <c r="C186" s="71"/>
      <c r="D186" s="17"/>
      <c r="E186" s="11" t="s">
        <v>282</v>
      </c>
      <c r="F186" s="27" t="s">
        <v>252</v>
      </c>
      <c r="G186" s="11" t="s">
        <v>283</v>
      </c>
      <c r="H186" s="27" t="s">
        <v>253</v>
      </c>
      <c r="I186" s="11" t="s">
        <v>284</v>
      </c>
      <c r="J186" s="11" t="s">
        <v>285</v>
      </c>
      <c r="K186" s="11" t="s">
        <v>286</v>
      </c>
      <c r="L186" s="28"/>
    </row>
    <row r="187" spans="1:12" ht="18.75" customHeight="1" x14ac:dyDescent="0.25">
      <c r="A187" s="70"/>
      <c r="B187" s="24" t="s">
        <v>289</v>
      </c>
      <c r="C187" s="12" t="str">
        <f t="shared" ref="C187:C192" si="3">IF($O$1="EN",INDEX(content,MATCH(B187,symbol,0),2),IF($O$1="NL",INDEX(content,MATCH(B187,symbol,0),3),IF($O$1="FR",INDEX(content,MATCH(B187,symbol,0),4),IF($O$1="DE",INDEX(content,MATCH(B187,symbol,0),5),IF($O$1="PL",INDEX(content,MATCH(B187,symbol,0),6))))))</f>
        <v>Service tension load in UNCRACKED concrete</v>
      </c>
      <c r="D187" s="13" t="s">
        <v>254</v>
      </c>
      <c r="E187" s="13"/>
      <c r="F187" s="13"/>
      <c r="G187" s="13"/>
      <c r="H187" s="13"/>
      <c r="I187" s="13"/>
      <c r="J187" s="16"/>
      <c r="K187" s="13"/>
    </row>
    <row r="188" spans="1:12" x14ac:dyDescent="0.25">
      <c r="A188" s="70"/>
      <c r="B188" s="24" t="s">
        <v>278</v>
      </c>
      <c r="C188" s="12" t="str">
        <f t="shared" si="3"/>
        <v>Displacements under short term</v>
      </c>
      <c r="D188" s="13" t="s">
        <v>185</v>
      </c>
      <c r="E188" s="13"/>
      <c r="F188" s="13"/>
      <c r="G188" s="13"/>
      <c r="H188" s="13"/>
      <c r="I188" s="13"/>
      <c r="J188" s="16"/>
      <c r="K188" s="13"/>
    </row>
    <row r="189" spans="1:12" x14ac:dyDescent="0.25">
      <c r="A189" s="70"/>
      <c r="B189" s="24" t="s">
        <v>279</v>
      </c>
      <c r="C189" s="12" t="str">
        <f t="shared" si="3"/>
        <v>Displacements under long term</v>
      </c>
      <c r="D189" s="13" t="s">
        <v>185</v>
      </c>
      <c r="E189" s="13"/>
      <c r="F189" s="13"/>
      <c r="G189" s="13"/>
      <c r="H189" s="13"/>
      <c r="I189" s="13"/>
      <c r="J189" s="16"/>
      <c r="K189" s="13"/>
    </row>
    <row r="190" spans="1:12" x14ac:dyDescent="0.25">
      <c r="A190" s="70"/>
      <c r="B190" s="24" t="s">
        <v>277</v>
      </c>
      <c r="C190" s="12" t="str">
        <f t="shared" si="3"/>
        <v>Service tension load in CRACKED concrete</v>
      </c>
      <c r="D190" s="13" t="s">
        <v>254</v>
      </c>
      <c r="E190" s="13"/>
      <c r="F190" s="13"/>
      <c r="G190" s="13"/>
      <c r="H190" s="13"/>
      <c r="I190" s="13"/>
      <c r="J190" s="16"/>
      <c r="K190" s="13"/>
    </row>
    <row r="191" spans="1:12" x14ac:dyDescent="0.25">
      <c r="A191" s="70"/>
      <c r="B191" s="24" t="s">
        <v>278</v>
      </c>
      <c r="C191" s="12" t="str">
        <f t="shared" si="3"/>
        <v>Displacements under short term</v>
      </c>
      <c r="D191" s="13" t="s">
        <v>185</v>
      </c>
      <c r="E191" s="13"/>
      <c r="F191" s="13"/>
      <c r="G191" s="13"/>
      <c r="H191" s="13"/>
      <c r="I191" s="13"/>
      <c r="J191" s="16"/>
      <c r="K191" s="13"/>
    </row>
    <row r="192" spans="1:12" x14ac:dyDescent="0.25">
      <c r="A192" s="70"/>
      <c r="B192" s="24" t="s">
        <v>279</v>
      </c>
      <c r="C192" s="12" t="str">
        <f t="shared" si="3"/>
        <v>Displacements under long term</v>
      </c>
      <c r="D192" s="13" t="s">
        <v>185</v>
      </c>
      <c r="E192" s="13"/>
      <c r="F192" s="13"/>
      <c r="G192" s="13"/>
      <c r="H192" s="13"/>
      <c r="I192" s="13"/>
      <c r="J192" s="16"/>
      <c r="K192" s="13"/>
    </row>
    <row r="194" spans="1:12" x14ac:dyDescent="0.25">
      <c r="A194" s="23" t="s">
        <v>220</v>
      </c>
      <c r="B194" s="72" t="str">
        <f>IF($O$1="EN",INDEX(content,MATCH(A194,symbol,0),2),IF($O$1="NL",INDEX(content,MATCH(A194,symbol,0),3),IF($O$1="FR",INDEX(content,MATCH(A194,symbol,0),4),IF($O$1="DE",INDEX(content,MATCH(A194,symbol,0),5),IF($O$1="PL",INDEX(content,MATCH(A194,symbol,0),6))))))</f>
        <v>Shear load: steel failure without lever arm</v>
      </c>
      <c r="C194" s="73"/>
      <c r="D194" s="73"/>
      <c r="E194" s="73"/>
      <c r="F194" s="73"/>
      <c r="G194" s="73"/>
      <c r="H194" s="73"/>
      <c r="I194" s="73"/>
      <c r="J194" s="73"/>
      <c r="K194" s="74"/>
      <c r="L194" s="26"/>
    </row>
    <row r="195" spans="1:12" ht="15" x14ac:dyDescent="0.25">
      <c r="A195" s="70"/>
      <c r="B195" s="71"/>
      <c r="C195" s="71"/>
      <c r="D195" s="17"/>
      <c r="E195" s="11" t="s">
        <v>282</v>
      </c>
      <c r="F195" s="27" t="s">
        <v>252</v>
      </c>
      <c r="G195" s="11" t="s">
        <v>283</v>
      </c>
      <c r="H195" s="27" t="s">
        <v>253</v>
      </c>
      <c r="I195" s="11" t="s">
        <v>284</v>
      </c>
      <c r="J195" s="11" t="s">
        <v>285</v>
      </c>
      <c r="K195" s="11" t="s">
        <v>286</v>
      </c>
      <c r="L195" s="28"/>
    </row>
    <row r="196" spans="1:12" x14ac:dyDescent="0.25">
      <c r="A196" s="70"/>
      <c r="B196" s="12" t="s">
        <v>205</v>
      </c>
      <c r="C196" s="12" t="str">
        <f>IF($O$1="EN",INDEX(content,MATCH(B196,symbol,0),2),IF($O$1="NL",INDEX(content,MATCH(B196,symbol,0),3),IF($O$1="FR",INDEX(content,MATCH(B196,symbol,0),4),IF($O$1="DE",INDEX(content,MATCH(B196,symbol,0),5),IF($O$1="PL",INDEX(content,MATCH(B196,symbol,0),6))))))&amp;" Bst 500S"</f>
        <v>Steel characteristic resistance Bst 500S</v>
      </c>
      <c r="D196" s="13" t="s">
        <v>254</v>
      </c>
      <c r="E196" s="13">
        <v>14</v>
      </c>
      <c r="F196" s="13">
        <v>22</v>
      </c>
      <c r="G196" s="13">
        <v>31</v>
      </c>
      <c r="H196" s="13">
        <v>55</v>
      </c>
      <c r="I196" s="13">
        <v>86</v>
      </c>
      <c r="J196" s="13">
        <v>135</v>
      </c>
      <c r="K196" s="13">
        <v>221</v>
      </c>
    </row>
    <row r="197" spans="1:12" ht="12.75" x14ac:dyDescent="0.25">
      <c r="A197" s="70"/>
      <c r="B197" s="18" t="s">
        <v>271</v>
      </c>
      <c r="C197" s="12" t="str">
        <f>IF($O$1="EN",INDEX(content,MATCH(B197,symbol,0),2),IF($O$1="NL",INDEX(content,MATCH(B197,symbol,0),3),IF($O$1="FR",INDEX(content,MATCH(B197,symbol,0),4),IF($O$1="DE",INDEX(content,MATCH(B197,symbol,0),5),IF($O$1="PL",INDEX(content,MATCH(B197,symbol,0),6))))))</f>
        <v>Partial safety factor</v>
      </c>
      <c r="D197" s="13" t="s">
        <v>187</v>
      </c>
      <c r="E197" s="75">
        <v>1.5</v>
      </c>
      <c r="F197" s="76"/>
      <c r="G197" s="76"/>
      <c r="H197" s="76"/>
      <c r="I197" s="76"/>
      <c r="J197" s="76"/>
      <c r="K197" s="77"/>
    </row>
    <row r="199" spans="1:12" x14ac:dyDescent="0.25">
      <c r="A199" s="23" t="s">
        <v>242</v>
      </c>
      <c r="B199" s="72" t="str">
        <f>IF($O$1="EN",INDEX(content,MATCH(A199,symbol,0),2),IF($O$1="NL",INDEX(content,MATCH(A199,symbol,0),3),IF($O$1="FR",INDEX(content,MATCH(A199,symbol,0),4),IF($O$1="DE",INDEX(content,MATCH(A199,symbol,0),5),IF($O$1="PL",INDEX(content,MATCH(A199,symbol,0),6))))))</f>
        <v>Shear load: steel failure with lever arm</v>
      </c>
      <c r="C199" s="73"/>
      <c r="D199" s="73"/>
      <c r="E199" s="73"/>
      <c r="F199" s="73"/>
      <c r="G199" s="73"/>
      <c r="H199" s="73"/>
      <c r="I199" s="73"/>
      <c r="J199" s="73"/>
      <c r="K199" s="74"/>
      <c r="L199" s="26"/>
    </row>
    <row r="200" spans="1:12" ht="15" x14ac:dyDescent="0.25">
      <c r="A200" s="70"/>
      <c r="B200" s="71"/>
      <c r="C200" s="71"/>
      <c r="D200" s="17"/>
      <c r="E200" s="11" t="s">
        <v>282</v>
      </c>
      <c r="F200" s="27" t="s">
        <v>252</v>
      </c>
      <c r="G200" s="11" t="s">
        <v>283</v>
      </c>
      <c r="H200" s="27" t="s">
        <v>253</v>
      </c>
      <c r="I200" s="11" t="s">
        <v>284</v>
      </c>
      <c r="J200" s="11" t="s">
        <v>285</v>
      </c>
      <c r="K200" s="11" t="s">
        <v>286</v>
      </c>
      <c r="L200" s="28"/>
    </row>
    <row r="201" spans="1:12" x14ac:dyDescent="0.25">
      <c r="A201" s="70"/>
      <c r="B201" s="12" t="s">
        <v>205</v>
      </c>
      <c r="C201" s="12" t="str">
        <f>IF($O$1="EN",INDEX(content,MATCH(B201,symbol,0),2),IF($O$1="NL",INDEX(content,MATCH(B201,symbol,0),3),IF($O$1="FR",INDEX(content,MATCH(B201,symbol,0),4),IF($O$1="DE",INDEX(content,MATCH(B201,symbol,0),5),IF($O$1="PL",INDEX(content,MATCH(B201,symbol,0),6))))))&amp;" Bst 500S"</f>
        <v>Steel characteristic resistance Bst 500S</v>
      </c>
      <c r="D201" s="13" t="s">
        <v>186</v>
      </c>
      <c r="E201" s="13">
        <v>33</v>
      </c>
      <c r="F201" s="13">
        <v>65</v>
      </c>
      <c r="G201" s="13">
        <v>112</v>
      </c>
      <c r="H201" s="13">
        <v>265</v>
      </c>
      <c r="I201" s="13">
        <v>518</v>
      </c>
      <c r="J201" s="13">
        <v>1013</v>
      </c>
      <c r="K201" s="13">
        <v>2122</v>
      </c>
    </row>
    <row r="202" spans="1:12" ht="12.75" x14ac:dyDescent="0.25">
      <c r="A202" s="70"/>
      <c r="B202" s="18" t="s">
        <v>271</v>
      </c>
      <c r="C202" s="12" t="str">
        <f>IF($O$1="EN",INDEX(content,MATCH(B202,symbol,0),2),IF($O$1="NL",INDEX(content,MATCH(B202,symbol,0),3),IF($O$1="FR",INDEX(content,MATCH(B202,symbol,0),4),IF($O$1="DE",INDEX(content,MATCH(B202,symbol,0),5),IF($O$1="PL",INDEX(content,MATCH(B202,symbol,0),6))))))</f>
        <v>Partial safety factor</v>
      </c>
      <c r="D202" s="13" t="s">
        <v>187</v>
      </c>
      <c r="E202" s="75">
        <v>1.5</v>
      </c>
      <c r="F202" s="76"/>
      <c r="G202" s="76"/>
      <c r="H202" s="76"/>
      <c r="I202" s="76"/>
      <c r="J202" s="76"/>
      <c r="K202" s="77"/>
    </row>
    <row r="204" spans="1:12" x14ac:dyDescent="0.25">
      <c r="A204" s="23" t="s">
        <v>243</v>
      </c>
      <c r="B204" s="72" t="str">
        <f>IF($O$1="EN",INDEX(content,MATCH(A204,symbol,0),2),IF($O$1="NL",INDEX(content,MATCH(A204,symbol,0),3),IF($O$1="FR",INDEX(content,MATCH(A204,symbol,0),4),IF($O$1="DE",INDEX(content,MATCH(A204,symbol,0),5),IF($O$1="PL",INDEX(content,MATCH(A204,symbol,0),6))))))</f>
        <v>Shear load: concrete pryout failure</v>
      </c>
      <c r="C204" s="73"/>
      <c r="D204" s="73"/>
      <c r="E204" s="73"/>
      <c r="F204" s="73"/>
      <c r="G204" s="73"/>
      <c r="H204" s="73"/>
      <c r="I204" s="73"/>
      <c r="J204" s="73"/>
      <c r="K204" s="74"/>
      <c r="L204" s="26"/>
    </row>
    <row r="205" spans="1:12" ht="15" x14ac:dyDescent="0.25">
      <c r="A205" s="70"/>
      <c r="B205" s="71"/>
      <c r="C205" s="71"/>
      <c r="D205" s="17"/>
      <c r="E205" s="11" t="s">
        <v>282</v>
      </c>
      <c r="F205" s="27" t="s">
        <v>252</v>
      </c>
      <c r="G205" s="11" t="s">
        <v>283</v>
      </c>
      <c r="H205" s="27" t="s">
        <v>253</v>
      </c>
      <c r="I205" s="11" t="s">
        <v>284</v>
      </c>
      <c r="J205" s="11" t="s">
        <v>285</v>
      </c>
      <c r="K205" s="11" t="s">
        <v>286</v>
      </c>
      <c r="L205" s="28"/>
    </row>
    <row r="206" spans="1:12" x14ac:dyDescent="0.25">
      <c r="A206" s="70"/>
      <c r="B206" s="12" t="s">
        <v>125</v>
      </c>
      <c r="C206" s="12" t="str">
        <f>IF($O$1="EN",INDEX(content,MATCH(B206,symbol,0),2),IF($O$1="NL",INDEX(content,MATCH(B206,symbol,0),3),IF($O$1="FR",INDEX(content,MATCH(B206,symbol,0),4),IF($O$1="DE",INDEX(content,MATCH(B206,symbol,0),5),IF($O$1="PL",INDEX(content,MATCH(B206,symbol,0),6))))))</f>
        <v>K factor</v>
      </c>
      <c r="D206" s="13" t="s">
        <v>185</v>
      </c>
      <c r="E206" s="75">
        <v>2</v>
      </c>
      <c r="F206" s="76"/>
      <c r="G206" s="76"/>
      <c r="H206" s="76"/>
      <c r="I206" s="76"/>
      <c r="J206" s="76"/>
      <c r="K206" s="77"/>
    </row>
    <row r="207" spans="1:12" ht="12.75" x14ac:dyDescent="0.25">
      <c r="A207" s="70"/>
      <c r="B207" s="18" t="s">
        <v>280</v>
      </c>
      <c r="C207" s="12" t="str">
        <f>IF($O$1="EN",INDEX(content,MATCH(B207,symbol,0),2),IF($O$1="NL",INDEX(content,MATCH(B207,symbol,0),3),IF($O$1="FR",INDEX(content,MATCH(B207,symbol,0),4),IF($O$1="DE",INDEX(content,MATCH(B207,symbol,0),5),IF($O$1="PL",INDEX(content,MATCH(B207,symbol,0),6))))))</f>
        <v>Partial safety factor</v>
      </c>
      <c r="D207" s="13" t="s">
        <v>187</v>
      </c>
      <c r="E207" s="75">
        <v>1.5</v>
      </c>
      <c r="F207" s="76"/>
      <c r="G207" s="76"/>
      <c r="H207" s="76"/>
      <c r="I207" s="76"/>
      <c r="J207" s="76"/>
      <c r="K207" s="77"/>
    </row>
    <row r="209" spans="1:12" x14ac:dyDescent="0.25">
      <c r="A209" s="23" t="s">
        <v>244</v>
      </c>
      <c r="B209" s="72" t="str">
        <f>IF($O$1="EN",INDEX(content,MATCH(A209,symbol,0),2),IF($O$1="NL",INDEX(content,MATCH(A209,symbol,0),3),IF($O$1="FR",INDEX(content,MATCH(A209,symbol,0),4),IF($O$1="DE",INDEX(content,MATCH(A209,symbol,0),5),IF($O$1="PL",INDEX(content,MATCH(A209,symbol,0),6))))))</f>
        <v>Shear load: concrete edge failure</v>
      </c>
      <c r="C209" s="73"/>
      <c r="D209" s="73"/>
      <c r="E209" s="73"/>
      <c r="F209" s="73"/>
      <c r="G209" s="73"/>
      <c r="H209" s="73"/>
      <c r="I209" s="73"/>
      <c r="J209" s="73"/>
      <c r="K209" s="74"/>
      <c r="L209" s="26"/>
    </row>
    <row r="210" spans="1:12" ht="15" x14ac:dyDescent="0.25">
      <c r="A210" s="70"/>
      <c r="B210" s="71"/>
      <c r="C210" s="71"/>
      <c r="D210" s="17"/>
      <c r="E210" s="11" t="s">
        <v>282</v>
      </c>
      <c r="F210" s="27" t="s">
        <v>252</v>
      </c>
      <c r="G210" s="11" t="s">
        <v>283</v>
      </c>
      <c r="H210" s="27" t="s">
        <v>253</v>
      </c>
      <c r="I210" s="11" t="s">
        <v>284</v>
      </c>
      <c r="J210" s="11" t="s">
        <v>285</v>
      </c>
      <c r="K210" s="11" t="s">
        <v>286</v>
      </c>
      <c r="L210" s="28"/>
    </row>
    <row r="211" spans="1:12" x14ac:dyDescent="0.25">
      <c r="A211" s="70"/>
      <c r="B211" s="75" t="s">
        <v>245</v>
      </c>
      <c r="C211" s="76"/>
      <c r="D211" s="76"/>
      <c r="E211" s="76"/>
      <c r="F211" s="76"/>
      <c r="G211" s="76"/>
      <c r="H211" s="76"/>
      <c r="I211" s="76"/>
      <c r="J211" s="76"/>
      <c r="K211" s="77"/>
    </row>
    <row r="212" spans="1:12" ht="12.75" x14ac:dyDescent="0.25">
      <c r="A212" s="70"/>
      <c r="B212" s="18" t="s">
        <v>281</v>
      </c>
      <c r="C212" s="12" t="str">
        <f>IF($O$1="EN",INDEX(content,MATCH(B212,symbol,0),2),IF($O$1="NL",INDEX(content,MATCH(B212,symbol,0),3),IF($O$1="FR",INDEX(content,MATCH(B212,symbol,0),4),IF($O$1="DE",INDEX(content,MATCH(B212,symbol,0),5),IF($O$1="PL",INDEX(content,MATCH(B212,symbol,0),6))))))</f>
        <v>Partial safety factor</v>
      </c>
      <c r="D212" s="13" t="s">
        <v>187</v>
      </c>
      <c r="E212" s="75">
        <v>1.5</v>
      </c>
      <c r="F212" s="76"/>
      <c r="G212" s="76"/>
      <c r="H212" s="76"/>
      <c r="I212" s="76"/>
      <c r="J212" s="76"/>
      <c r="K212" s="77"/>
    </row>
    <row r="214" spans="1:12" x14ac:dyDescent="0.25">
      <c r="A214" s="23" t="s">
        <v>257</v>
      </c>
      <c r="B214" s="72" t="str">
        <f>IF($O$1="EN",INDEX(content,MATCH(A214,symbol,0),2),IF($O$1="NL",INDEX(content,MATCH(A214,symbol,0),3),IF($O$1="FR",INDEX(content,MATCH(A214,symbol,0),4),IF($O$1="DE",INDEX(content,MATCH(A214,symbol,0),5),IF($O$1="PL",INDEX(content,MATCH(A214,symbol,0),6))))))</f>
        <v>Shear load: displacements</v>
      </c>
      <c r="C214" s="73"/>
      <c r="D214" s="73"/>
      <c r="E214" s="73"/>
      <c r="F214" s="73"/>
      <c r="G214" s="73"/>
      <c r="H214" s="73"/>
      <c r="I214" s="73"/>
      <c r="J214" s="73"/>
      <c r="K214" s="74"/>
      <c r="L214" s="26"/>
    </row>
    <row r="215" spans="1:12" ht="15" x14ac:dyDescent="0.25">
      <c r="A215" s="70"/>
      <c r="B215" s="71"/>
      <c r="C215" s="71"/>
      <c r="D215" s="17"/>
      <c r="E215" s="11" t="s">
        <v>282</v>
      </c>
      <c r="F215" s="27" t="s">
        <v>252</v>
      </c>
      <c r="G215" s="11" t="s">
        <v>283</v>
      </c>
      <c r="H215" s="27" t="s">
        <v>253</v>
      </c>
      <c r="I215" s="11" t="s">
        <v>284</v>
      </c>
      <c r="J215" s="11" t="s">
        <v>285</v>
      </c>
      <c r="K215" s="11" t="s">
        <v>286</v>
      </c>
      <c r="L215" s="28"/>
    </row>
    <row r="216" spans="1:12" x14ac:dyDescent="0.25">
      <c r="A216" s="70"/>
      <c r="B216" s="24" t="s">
        <v>139</v>
      </c>
      <c r="C216" s="12" t="str">
        <f>IF($O$1="EN",INDEX(content,MATCH(B216,symbol,0),2),IF($O$1="NL",INDEX(content,MATCH(B216,symbol,0),3),IF($O$1="FR",INDEX(content,MATCH(B216,symbol,0),4),IF($O$1="DE",INDEX(content,MATCH(B216,symbol,0),5),IF($O$1="PL",INDEX(content,MATCH(B216,symbol,0),6))))))</f>
        <v>Service shear load</v>
      </c>
      <c r="D216" s="13" t="s">
        <v>254</v>
      </c>
      <c r="E216" s="13"/>
      <c r="F216" s="13"/>
      <c r="G216" s="13"/>
      <c r="H216" s="13"/>
      <c r="I216" s="13"/>
      <c r="J216" s="13"/>
      <c r="K216" s="13"/>
    </row>
    <row r="217" spans="1:12" x14ac:dyDescent="0.25">
      <c r="A217" s="70"/>
      <c r="B217" s="24" t="s">
        <v>278</v>
      </c>
      <c r="C217" s="12" t="str">
        <f>IF($O$1="EN",INDEX(content,MATCH(B217,symbol,0),2),IF($O$1="NL",INDEX(content,MATCH(B217,symbol,0),3),IF($O$1="FR",INDEX(content,MATCH(B217,symbol,0),4),IF($O$1="DE",INDEX(content,MATCH(B217,symbol,0),5),IF($O$1="PL",INDEX(content,MATCH(B217,symbol,0),6))))))</f>
        <v>Displacements under short term</v>
      </c>
      <c r="D217" s="13" t="s">
        <v>185</v>
      </c>
      <c r="E217" s="13"/>
      <c r="F217" s="13"/>
      <c r="G217" s="13"/>
      <c r="H217" s="13"/>
      <c r="I217" s="13"/>
      <c r="J217" s="13"/>
      <c r="K217" s="13"/>
    </row>
    <row r="218" spans="1:12" x14ac:dyDescent="0.25">
      <c r="A218" s="70"/>
      <c r="B218" s="24" t="s">
        <v>279</v>
      </c>
      <c r="C218" s="12" t="str">
        <f>IF($O$1="EN",INDEX(content,MATCH(B218,symbol,0),2),IF($O$1="NL",INDEX(content,MATCH(B218,symbol,0),3),IF($O$1="FR",INDEX(content,MATCH(B218,symbol,0),4),IF($O$1="DE",INDEX(content,MATCH(B218,symbol,0),5),IF($O$1="PL",INDEX(content,MATCH(B218,symbol,0),6))))))</f>
        <v>Displacements under long term</v>
      </c>
      <c r="D218" s="13" t="s">
        <v>185</v>
      </c>
      <c r="E218" s="13"/>
      <c r="F218" s="13"/>
      <c r="G218" s="13"/>
      <c r="H218" s="13"/>
      <c r="I218" s="13"/>
      <c r="J218" s="13"/>
      <c r="K218" s="13"/>
    </row>
  </sheetData>
  <mergeCells count="153">
    <mergeCell ref="B2:L2"/>
    <mergeCell ref="B4:L4"/>
    <mergeCell ref="A5:A18"/>
    <mergeCell ref="E13:G13"/>
    <mergeCell ref="H13:L13"/>
    <mergeCell ref="E18:G18"/>
    <mergeCell ref="H18:L18"/>
    <mergeCell ref="B21:L21"/>
    <mergeCell ref="A22:A36"/>
    <mergeCell ref="B22:C22"/>
    <mergeCell ref="E24:L24"/>
    <mergeCell ref="E26:L26"/>
    <mergeCell ref="E28:L28"/>
    <mergeCell ref="E30:L30"/>
    <mergeCell ref="E32:L32"/>
    <mergeCell ref="E34:L34"/>
    <mergeCell ref="E36:L36"/>
    <mergeCell ref="E46:L46"/>
    <mergeCell ref="E47:L47"/>
    <mergeCell ref="E48:L48"/>
    <mergeCell ref="E49:L49"/>
    <mergeCell ref="C50:L50"/>
    <mergeCell ref="C52:L52"/>
    <mergeCell ref="B38:L38"/>
    <mergeCell ref="A39:A59"/>
    <mergeCell ref="B39:C39"/>
    <mergeCell ref="C40:L40"/>
    <mergeCell ref="C42:L42"/>
    <mergeCell ref="E43:L43"/>
    <mergeCell ref="B44:B49"/>
    <mergeCell ref="D44:D49"/>
    <mergeCell ref="E44:L44"/>
    <mergeCell ref="E45:L45"/>
    <mergeCell ref="B61:L61"/>
    <mergeCell ref="A62:A65"/>
    <mergeCell ref="B62:C62"/>
    <mergeCell ref="E63:L63"/>
    <mergeCell ref="E64:L64"/>
    <mergeCell ref="E65:L65"/>
    <mergeCell ref="E53:L53"/>
    <mergeCell ref="B54:B59"/>
    <mergeCell ref="D54:D59"/>
    <mergeCell ref="E54:L54"/>
    <mergeCell ref="E55:L55"/>
    <mergeCell ref="E56:L56"/>
    <mergeCell ref="E57:L57"/>
    <mergeCell ref="E58:L58"/>
    <mergeCell ref="E59:L59"/>
    <mergeCell ref="B67:L67"/>
    <mergeCell ref="A68:A74"/>
    <mergeCell ref="B68:C68"/>
    <mergeCell ref="B78:L78"/>
    <mergeCell ref="A79:A93"/>
    <mergeCell ref="B79:C79"/>
    <mergeCell ref="E81:L81"/>
    <mergeCell ref="E83:L83"/>
    <mergeCell ref="E85:L85"/>
    <mergeCell ref="E87:L87"/>
    <mergeCell ref="E89:L89"/>
    <mergeCell ref="E91:L91"/>
    <mergeCell ref="E93:L93"/>
    <mergeCell ref="B95:L95"/>
    <mergeCell ref="A96:A110"/>
    <mergeCell ref="B96:C96"/>
    <mergeCell ref="E98:L98"/>
    <mergeCell ref="E100:L100"/>
    <mergeCell ref="E102:L102"/>
    <mergeCell ref="E104:L104"/>
    <mergeCell ref="B117:L117"/>
    <mergeCell ref="A118:A120"/>
    <mergeCell ref="B118:C118"/>
    <mergeCell ref="B119:L119"/>
    <mergeCell ref="E120:L120"/>
    <mergeCell ref="B122:L122"/>
    <mergeCell ref="E106:L106"/>
    <mergeCell ref="E108:L108"/>
    <mergeCell ref="E110:L110"/>
    <mergeCell ref="B112:L112"/>
    <mergeCell ref="A113:A115"/>
    <mergeCell ref="B113:C113"/>
    <mergeCell ref="E114:L114"/>
    <mergeCell ref="E115:L115"/>
    <mergeCell ref="A123:A126"/>
    <mergeCell ref="B123:C123"/>
    <mergeCell ref="B129:L129"/>
    <mergeCell ref="B131:K131"/>
    <mergeCell ref="A132:A144"/>
    <mergeCell ref="E139:G139"/>
    <mergeCell ref="H139:K139"/>
    <mergeCell ref="E144:G144"/>
    <mergeCell ref="H144:K144"/>
    <mergeCell ref="B146:K146"/>
    <mergeCell ref="A147:A149"/>
    <mergeCell ref="E149:K149"/>
    <mergeCell ref="B151:K151"/>
    <mergeCell ref="A152:A176"/>
    <mergeCell ref="B152:C152"/>
    <mergeCell ref="C153:K153"/>
    <mergeCell ref="D155:K155"/>
    <mergeCell ref="E156:K156"/>
    <mergeCell ref="D157:K157"/>
    <mergeCell ref="E158:K158"/>
    <mergeCell ref="B159:B164"/>
    <mergeCell ref="D159:D164"/>
    <mergeCell ref="E159:K159"/>
    <mergeCell ref="E160:K160"/>
    <mergeCell ref="E161:K161"/>
    <mergeCell ref="E162:K162"/>
    <mergeCell ref="E163:K163"/>
    <mergeCell ref="E164:K164"/>
    <mergeCell ref="C165:K165"/>
    <mergeCell ref="D167:K167"/>
    <mergeCell ref="E168:K168"/>
    <mergeCell ref="D169:K169"/>
    <mergeCell ref="E170:K170"/>
    <mergeCell ref="A195:A197"/>
    <mergeCell ref="B195:C195"/>
    <mergeCell ref="E197:K197"/>
    <mergeCell ref="E174:K174"/>
    <mergeCell ref="E175:K175"/>
    <mergeCell ref="E176:K176"/>
    <mergeCell ref="B178:K178"/>
    <mergeCell ref="A179:A182"/>
    <mergeCell ref="B179:C179"/>
    <mergeCell ref="E180:K180"/>
    <mergeCell ref="E181:K181"/>
    <mergeCell ref="E182:K182"/>
    <mergeCell ref="B171:B176"/>
    <mergeCell ref="D171:D176"/>
    <mergeCell ref="E171:K171"/>
    <mergeCell ref="E172:K172"/>
    <mergeCell ref="E173:K173"/>
    <mergeCell ref="B185:K185"/>
    <mergeCell ref="A186:A192"/>
    <mergeCell ref="B186:C186"/>
    <mergeCell ref="B194:K194"/>
    <mergeCell ref="A215:A218"/>
    <mergeCell ref="B215:C215"/>
    <mergeCell ref="B209:K209"/>
    <mergeCell ref="A210:A212"/>
    <mergeCell ref="B210:C210"/>
    <mergeCell ref="B211:K211"/>
    <mergeCell ref="E212:K212"/>
    <mergeCell ref="B214:K214"/>
    <mergeCell ref="B199:K199"/>
    <mergeCell ref="A200:A202"/>
    <mergeCell ref="B200:C200"/>
    <mergeCell ref="E202:K202"/>
    <mergeCell ref="B204:K204"/>
    <mergeCell ref="A205:A207"/>
    <mergeCell ref="B205:C205"/>
    <mergeCell ref="E206:K206"/>
    <mergeCell ref="E207:K207"/>
  </mergeCells>
  <dataValidations count="2">
    <dataValidation type="list" allowBlank="1" showInputMessage="1" showErrorMessage="1" sqref="B155 B157 B167 B169" xr:uid="{DBF0D3F3-739D-4AB9-B8FC-A3A842187B16}">
      <formula1>$A$43:$A$45</formula1>
    </dataValidation>
    <dataValidation type="list" allowBlank="1" showInputMessage="1" showErrorMessage="1" sqref="B52" xr:uid="{E14C48BF-103D-4729-AE42-2E83615F1065}">
      <formula1>$A$40:$A$42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378716-08C0-410B-BBEA-9FAE91DC10CC}">
          <x14:formula1>
            <xm:f>'M:\_Dept Quality\DECLARATION OF PERFORMANCE (DoP)\TEMPLATES FROM ECAP\[DoP chemical anchors.xlsx]languages'!#REF!</xm:f>
          </x14:formula1>
          <xm:sqref>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4"/>
  <sheetViews>
    <sheetView topLeftCell="A19" zoomScale="145" zoomScaleNormal="145" workbookViewId="0">
      <selection activeCell="A19" sqref="A1:XFD1048576"/>
    </sheetView>
  </sheetViews>
  <sheetFormatPr defaultColWidth="9.140625" defaultRowHeight="11.25" x14ac:dyDescent="0.25"/>
  <cols>
    <col min="1" max="1" width="13.28515625" style="5" customWidth="1"/>
    <col min="2" max="2" width="5.140625" style="5" customWidth="1"/>
    <col min="3" max="3" width="29.7109375" style="5" customWidth="1"/>
    <col min="4" max="4" width="6.140625" style="6" customWidth="1"/>
    <col min="5" max="10" width="5" style="6" customWidth="1"/>
    <col min="11" max="16384" width="9.140625" style="5"/>
  </cols>
  <sheetData>
    <row r="1" spans="1:13" x14ac:dyDescent="0.25">
      <c r="M1" s="5" t="s">
        <v>206</v>
      </c>
    </row>
    <row r="2" spans="1:13" x14ac:dyDescent="0.25">
      <c r="A2" s="7" t="s">
        <v>246</v>
      </c>
      <c r="B2" s="82" t="str">
        <f>IF($M$1="EN",INDEX(content,MATCH(A2,symbol,0),2),IF($M$1="NL",INDEX(content,MATCH(A2,symbol,0),3),IF($M$1="FR",INDEX(content,MATCH(A2,symbol,0),4),IF($M$1="DE",INDEX(content,MATCH(A2,symbol,0),5),IF($M$1="PL",INDEX(content,MATCH(A2,symbol,0),6))))))</f>
        <v>B-D</v>
      </c>
      <c r="C2" s="82"/>
      <c r="D2" s="82"/>
      <c r="E2" s="82"/>
      <c r="F2" s="82"/>
      <c r="G2" s="82"/>
      <c r="H2" s="82"/>
      <c r="I2" s="82"/>
      <c r="J2" s="82"/>
    </row>
    <row r="4" spans="1:13" x14ac:dyDescent="0.25">
      <c r="A4" s="8" t="s">
        <v>213</v>
      </c>
      <c r="B4" s="88" t="str">
        <f>IF($M$1="EN",INDEX(content,MATCH(A4,symbol,0),2),IF($M$1="NL",INDEX(content,MATCH(A4,symbol,0),3),IF($M$1="FR",INDEX(content,MATCH(A4,symbol,0),4),IF($M$1="DE",INDEX(content,MATCH(A4,symbol,0),5),IF($M$1="PL",INDEX(content,MATCH(A4,symbol,0),6))))))</f>
        <v>A-B-C-D-E</v>
      </c>
      <c r="C4" s="88"/>
      <c r="D4" s="88"/>
      <c r="E4" s="88"/>
      <c r="F4" s="88"/>
      <c r="G4" s="88"/>
      <c r="H4" s="88"/>
      <c r="I4" s="88"/>
      <c r="J4" s="88"/>
    </row>
    <row r="5" spans="1:13" x14ac:dyDescent="0.25">
      <c r="A5" s="70"/>
      <c r="B5" s="17"/>
      <c r="C5" s="17"/>
      <c r="D5" s="11"/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</row>
    <row r="6" spans="1:13" ht="12.75" x14ac:dyDescent="0.25">
      <c r="A6" s="70"/>
      <c r="B6" s="12" t="s">
        <v>260</v>
      </c>
      <c r="C6" s="12" t="str">
        <f t="shared" ref="C6:C18" si="0">IF($M$1="EN",INDEX(content,MATCH(B6,symbol,0),2),IF($M$1="NL",INDEX(content,MATCH(B6,symbol,0),3),IF($M$1="FR",INDEX(content,MATCH(B6,symbol,0),4),IF($M$1="DE",INDEX(content,MATCH(B6,symbol,0),5),IF($M$1="PL",INDEX(content,MATCH(B6,symbol,0),6))))))</f>
        <v>A-B-C-D-E</v>
      </c>
      <c r="D6" s="13" t="s">
        <v>185</v>
      </c>
      <c r="E6" s="13">
        <v>10</v>
      </c>
      <c r="F6" s="13">
        <v>12</v>
      </c>
      <c r="G6" s="13">
        <v>14</v>
      </c>
      <c r="H6" s="13">
        <v>18</v>
      </c>
      <c r="I6" s="13">
        <v>22</v>
      </c>
      <c r="J6" s="13">
        <v>26</v>
      </c>
    </row>
    <row r="7" spans="1:13" ht="12.75" x14ac:dyDescent="0.25">
      <c r="A7" s="70"/>
      <c r="B7" s="14" t="s">
        <v>261</v>
      </c>
      <c r="C7" s="12" t="str">
        <f t="shared" si="0"/>
        <v>A-B-C-D-E</v>
      </c>
      <c r="D7" s="13" t="s">
        <v>186</v>
      </c>
      <c r="E7" s="13">
        <v>10</v>
      </c>
      <c r="F7" s="13">
        <v>20</v>
      </c>
      <c r="G7" s="13">
        <v>40</v>
      </c>
      <c r="H7" s="13">
        <v>80</v>
      </c>
      <c r="I7" s="13">
        <v>120</v>
      </c>
      <c r="J7" s="13">
        <v>160</v>
      </c>
    </row>
    <row r="8" spans="1:13" ht="12.75" x14ac:dyDescent="0.25">
      <c r="A8" s="70"/>
      <c r="B8" s="14" t="s">
        <v>295</v>
      </c>
      <c r="C8" s="12" t="str">
        <f t="shared" si="0"/>
        <v>A-B-C-D-E</v>
      </c>
      <c r="D8" s="13" t="s">
        <v>185</v>
      </c>
      <c r="E8" s="13">
        <v>14</v>
      </c>
      <c r="F8" s="13">
        <v>14</v>
      </c>
      <c r="G8" s="13">
        <v>20</v>
      </c>
      <c r="H8" s="13">
        <v>20</v>
      </c>
      <c r="I8" s="13">
        <v>29</v>
      </c>
      <c r="J8" s="13">
        <v>29</v>
      </c>
    </row>
    <row r="9" spans="1:13" ht="12.75" x14ac:dyDescent="0.25">
      <c r="A9" s="70"/>
      <c r="B9" s="12" t="s">
        <v>262</v>
      </c>
      <c r="C9" s="15" t="str">
        <f t="shared" si="0"/>
        <v>A-B-C-D-E</v>
      </c>
      <c r="D9" s="13" t="s">
        <v>185</v>
      </c>
      <c r="E9" s="13"/>
      <c r="F9" s="13"/>
      <c r="G9" s="13"/>
      <c r="H9" s="13"/>
      <c r="I9" s="13"/>
      <c r="J9" s="13"/>
    </row>
    <row r="10" spans="1:13" ht="12.75" x14ac:dyDescent="0.25">
      <c r="A10" s="70"/>
      <c r="B10" s="12" t="s">
        <v>263</v>
      </c>
      <c r="C10" s="12" t="str">
        <f t="shared" si="0"/>
        <v>A-B-C-D-E</v>
      </c>
      <c r="D10" s="13" t="s">
        <v>185</v>
      </c>
      <c r="E10" s="13"/>
      <c r="F10" s="13"/>
      <c r="G10" s="13"/>
      <c r="H10" s="13"/>
      <c r="I10" s="13"/>
      <c r="J10" s="13"/>
    </row>
    <row r="11" spans="1:13" ht="12.75" x14ac:dyDescent="0.25">
      <c r="A11" s="70"/>
      <c r="B11" s="12" t="s">
        <v>264</v>
      </c>
      <c r="C11" s="12" t="str">
        <f t="shared" si="0"/>
        <v>A-B-C-D-E</v>
      </c>
      <c r="D11" s="13" t="s">
        <v>185</v>
      </c>
      <c r="E11" s="13"/>
      <c r="F11" s="13"/>
      <c r="G11" s="13"/>
      <c r="H11" s="13"/>
      <c r="I11" s="13"/>
      <c r="J11" s="13"/>
    </row>
    <row r="12" spans="1:13" ht="12.75" x14ac:dyDescent="0.25">
      <c r="A12" s="70"/>
      <c r="B12" s="12" t="s">
        <v>265</v>
      </c>
      <c r="C12" s="12" t="str">
        <f t="shared" si="0"/>
        <v>A-B-C-D-E</v>
      </c>
      <c r="D12" s="13" t="s">
        <v>185</v>
      </c>
      <c r="E12" s="13"/>
      <c r="F12" s="13"/>
      <c r="G12" s="13"/>
      <c r="H12" s="13"/>
      <c r="I12" s="13"/>
      <c r="J12" s="13"/>
    </row>
    <row r="13" spans="1:13" ht="12.75" x14ac:dyDescent="0.25">
      <c r="A13" s="70"/>
      <c r="B13" s="12" t="s">
        <v>266</v>
      </c>
      <c r="C13" s="12" t="str">
        <f t="shared" si="0"/>
        <v>A-B-C-D-E</v>
      </c>
      <c r="D13" s="13" t="s">
        <v>185</v>
      </c>
      <c r="E13" s="70" t="s">
        <v>267</v>
      </c>
      <c r="F13" s="70"/>
      <c r="G13" s="70"/>
      <c r="H13" s="70" t="s">
        <v>268</v>
      </c>
      <c r="I13" s="70"/>
      <c r="J13" s="70"/>
    </row>
    <row r="14" spans="1:13" ht="12.75" x14ac:dyDescent="0.25">
      <c r="A14" s="70"/>
      <c r="B14" s="12" t="s">
        <v>269</v>
      </c>
      <c r="C14" s="15" t="str">
        <f t="shared" si="0"/>
        <v>A-B-C-D-E</v>
      </c>
      <c r="D14" s="13" t="s">
        <v>185</v>
      </c>
      <c r="E14" s="13"/>
      <c r="F14" s="13"/>
      <c r="G14" s="13"/>
      <c r="H14" s="13"/>
      <c r="I14" s="13"/>
      <c r="J14" s="13"/>
    </row>
    <row r="15" spans="1:13" ht="12.75" x14ac:dyDescent="0.25">
      <c r="A15" s="70"/>
      <c r="B15" s="12" t="s">
        <v>263</v>
      </c>
      <c r="C15" s="12" t="str">
        <f t="shared" si="0"/>
        <v>A-B-C-D-E</v>
      </c>
      <c r="D15" s="13" t="s">
        <v>185</v>
      </c>
      <c r="E15" s="13"/>
      <c r="F15" s="13"/>
      <c r="G15" s="13"/>
      <c r="H15" s="13"/>
      <c r="I15" s="13"/>
      <c r="J15" s="13"/>
    </row>
    <row r="16" spans="1:13" ht="12.75" x14ac:dyDescent="0.25">
      <c r="A16" s="70"/>
      <c r="B16" s="12" t="s">
        <v>264</v>
      </c>
      <c r="C16" s="12" t="str">
        <f t="shared" si="0"/>
        <v>A-B-C-D-E</v>
      </c>
      <c r="D16" s="13" t="s">
        <v>185</v>
      </c>
      <c r="E16" s="13"/>
      <c r="F16" s="13"/>
      <c r="G16" s="13"/>
      <c r="H16" s="13"/>
      <c r="I16" s="13"/>
      <c r="J16" s="13"/>
    </row>
    <row r="17" spans="1:10" ht="12.75" x14ac:dyDescent="0.25">
      <c r="A17" s="70"/>
      <c r="B17" s="12" t="s">
        <v>265</v>
      </c>
      <c r="C17" s="12" t="str">
        <f t="shared" si="0"/>
        <v>A-B-C-D-E</v>
      </c>
      <c r="D17" s="13" t="s">
        <v>185</v>
      </c>
      <c r="E17" s="13"/>
      <c r="F17" s="13"/>
      <c r="G17" s="13"/>
      <c r="H17" s="13"/>
      <c r="I17" s="13"/>
      <c r="J17" s="13"/>
    </row>
    <row r="18" spans="1:10" ht="12.75" x14ac:dyDescent="0.25">
      <c r="A18" s="70"/>
      <c r="B18" s="12" t="s">
        <v>266</v>
      </c>
      <c r="C18" s="12" t="str">
        <f t="shared" si="0"/>
        <v>A-B-C-D-E</v>
      </c>
      <c r="D18" s="13" t="s">
        <v>185</v>
      </c>
      <c r="E18" s="70" t="s">
        <v>267</v>
      </c>
      <c r="F18" s="70"/>
      <c r="G18" s="70"/>
      <c r="H18" s="70" t="s">
        <v>268</v>
      </c>
      <c r="I18" s="70"/>
      <c r="J18" s="70"/>
    </row>
    <row r="21" spans="1:10" x14ac:dyDescent="0.25">
      <c r="A21" s="8" t="s">
        <v>240</v>
      </c>
      <c r="B21" s="88" t="str">
        <f>IF($M$1="EN",INDEX(content,MATCH(A21,symbol,0),2),IF($M$1="NL",INDEX(content,MATCH(A21,symbol,0),3),IF($M$1="FR",INDEX(content,MATCH(A21,symbol,0),4),IF($M$1="DE",INDEX(content,MATCH(A21,symbol,0),5),IF($M$1="PL",INDEX(content,MATCH(A21,symbol,0),6))))))</f>
        <v>A-B</v>
      </c>
      <c r="C21" s="88"/>
      <c r="D21" s="88"/>
      <c r="E21" s="88"/>
      <c r="F21" s="88"/>
      <c r="G21" s="88"/>
      <c r="H21" s="88"/>
      <c r="I21" s="88"/>
      <c r="J21" s="88"/>
    </row>
    <row r="22" spans="1:10" x14ac:dyDescent="0.25">
      <c r="A22" s="70"/>
      <c r="B22" s="71"/>
      <c r="C22" s="71"/>
      <c r="D22" s="17"/>
      <c r="E22" s="11" t="s">
        <v>2</v>
      </c>
      <c r="F22" s="11" t="s">
        <v>3</v>
      </c>
      <c r="G22" s="11" t="s">
        <v>4</v>
      </c>
      <c r="H22" s="11" t="s">
        <v>5</v>
      </c>
      <c r="I22" s="11" t="s">
        <v>6</v>
      </c>
      <c r="J22" s="11" t="s">
        <v>7</v>
      </c>
    </row>
    <row r="23" spans="1:10" ht="12.75" x14ac:dyDescent="0.25">
      <c r="A23" s="70"/>
      <c r="B23" s="12" t="s">
        <v>270</v>
      </c>
      <c r="C23" s="12" t="str">
        <f>IF($M$1="EN",INDEX(content,MATCH(B23,symbol,0),2),IF($M$1="NL",INDEX(content,MATCH(B23,symbol,0),3),IF($M$1="FR",INDEX(content,MATCH(B23,symbol,0),4),IF($M$1="DE",INDEX(content,MATCH(B23,symbol,0),5),IF($M$1="PL",INDEX(content,MATCH(B23,symbol,0),6))))))&amp;" grade 4.6"</f>
        <v>A-B grade 4.6</v>
      </c>
      <c r="D23" s="13" t="s">
        <v>254</v>
      </c>
      <c r="E23" s="13">
        <v>15</v>
      </c>
      <c r="F23" s="13">
        <v>23</v>
      </c>
      <c r="G23" s="13">
        <v>34</v>
      </c>
      <c r="H23" s="13">
        <v>63</v>
      </c>
      <c r="I23" s="13">
        <v>98</v>
      </c>
      <c r="J23" s="13">
        <v>141</v>
      </c>
    </row>
    <row r="24" spans="1:10" ht="12.75" x14ac:dyDescent="0.25">
      <c r="A24" s="70"/>
      <c r="B24" s="18" t="s">
        <v>271</v>
      </c>
      <c r="C24" s="12" t="str">
        <f>IF($M$1="EN",INDEX(content,MATCH(B24,symbol,0),2),IF($M$1="NL",INDEX(content,MATCH(B24,symbol,0),3),IF($M$1="FR",INDEX(content,MATCH(B24,symbol,0),4),IF($M$1="DE",INDEX(content,MATCH(B24,symbol,0),5),IF($M$1="PL",INDEX(content,MATCH(B24,symbol,0),6))))))</f>
        <v>A-B</v>
      </c>
      <c r="D24" s="13" t="s">
        <v>187</v>
      </c>
      <c r="E24" s="92">
        <v>2</v>
      </c>
      <c r="F24" s="92"/>
      <c r="G24" s="92"/>
      <c r="H24" s="92"/>
      <c r="I24" s="92"/>
      <c r="J24" s="92"/>
    </row>
    <row r="25" spans="1:10" ht="12.75" x14ac:dyDescent="0.25">
      <c r="A25" s="70"/>
      <c r="B25" s="12" t="s">
        <v>270</v>
      </c>
      <c r="C25" s="12" t="str">
        <f>IF($M$1="EN",INDEX(content,MATCH(B25,symbol,0),2),IF($M$1="NL",INDEX(content,MATCH(B25,symbol,0),3),IF($M$1="FR",INDEX(content,MATCH(B25,symbol,0),4),IF($M$1="DE",INDEX(content,MATCH(B25,symbol,0),5),IF($M$1="PL",INDEX(content,MATCH(B25,symbol,0),6))))))&amp;" grade 5.8"</f>
        <v>A-B grade 5.8</v>
      </c>
      <c r="D25" s="13" t="s">
        <v>254</v>
      </c>
      <c r="E25" s="13">
        <v>18</v>
      </c>
      <c r="F25" s="13">
        <v>29</v>
      </c>
      <c r="G25" s="13">
        <v>42</v>
      </c>
      <c r="H25" s="13">
        <v>79</v>
      </c>
      <c r="I25" s="13">
        <v>123</v>
      </c>
      <c r="J25" s="13">
        <v>177</v>
      </c>
    </row>
    <row r="26" spans="1:10" ht="12.75" x14ac:dyDescent="0.25">
      <c r="A26" s="70"/>
      <c r="B26" s="18" t="s">
        <v>271</v>
      </c>
      <c r="C26" s="12" t="str">
        <f>IF($M$1="EN",INDEX(content,MATCH(B26,symbol,0),2),IF($M$1="NL",INDEX(content,MATCH(B26,symbol,0),3),IF($M$1="FR",INDEX(content,MATCH(B26,symbol,0),4),IF($M$1="DE",INDEX(content,MATCH(B26,symbol,0),5),IF($M$1="PL",INDEX(content,MATCH(B26,symbol,0),6))))))</f>
        <v>A-B</v>
      </c>
      <c r="D26" s="13" t="s">
        <v>187</v>
      </c>
      <c r="E26" s="70">
        <v>1.5</v>
      </c>
      <c r="F26" s="70"/>
      <c r="G26" s="70"/>
      <c r="H26" s="70"/>
      <c r="I26" s="70"/>
      <c r="J26" s="70"/>
    </row>
    <row r="27" spans="1:10" ht="12.75" x14ac:dyDescent="0.25">
      <c r="A27" s="70"/>
      <c r="B27" s="12" t="s">
        <v>270</v>
      </c>
      <c r="C27" s="12" t="str">
        <f>IF($M$1="EN",INDEX(content,MATCH(B27,symbol,0),2),IF($M$1="NL",INDEX(content,MATCH(B27,symbol,0),3),IF($M$1="FR",INDEX(content,MATCH(B27,symbol,0),4),IF($M$1="DE",INDEX(content,MATCH(B27,symbol,0),5),IF($M$1="PL",INDEX(content,MATCH(B27,symbol,0),6))))))&amp;" grade 8.8"</f>
        <v>A-B grade 8.8</v>
      </c>
      <c r="D27" s="13" t="s">
        <v>254</v>
      </c>
      <c r="E27" s="13">
        <v>29</v>
      </c>
      <c r="F27" s="13">
        <v>46</v>
      </c>
      <c r="G27" s="13">
        <v>67</v>
      </c>
      <c r="H27" s="13">
        <v>126</v>
      </c>
      <c r="I27" s="13">
        <v>196</v>
      </c>
      <c r="J27" s="13">
        <v>282</v>
      </c>
    </row>
    <row r="28" spans="1:10" ht="12.75" x14ac:dyDescent="0.25">
      <c r="A28" s="70"/>
      <c r="B28" s="18" t="s">
        <v>271</v>
      </c>
      <c r="C28" s="12" t="str">
        <f>IF($M$1="EN",INDEX(content,MATCH(B28,symbol,0),2),IF($M$1="NL",INDEX(content,MATCH(B28,symbol,0),3),IF($M$1="FR",INDEX(content,MATCH(B28,symbol,0),4),IF($M$1="DE",INDEX(content,MATCH(B28,symbol,0),5),IF($M$1="PL",INDEX(content,MATCH(B28,symbol,0),6))))))</f>
        <v>A-B</v>
      </c>
      <c r="D28" s="13" t="s">
        <v>187</v>
      </c>
      <c r="E28" s="70">
        <v>1.5</v>
      </c>
      <c r="F28" s="70"/>
      <c r="G28" s="70"/>
      <c r="H28" s="70"/>
      <c r="I28" s="70"/>
      <c r="J28" s="70"/>
    </row>
    <row r="29" spans="1:10" ht="12.75" x14ac:dyDescent="0.25">
      <c r="A29" s="70"/>
      <c r="B29" s="12" t="s">
        <v>270</v>
      </c>
      <c r="C29" s="12" t="str">
        <f>IF($M$1="EN",INDEX(content,MATCH(B29,symbol,0),2),IF($M$1="NL",INDEX(content,MATCH(B29,symbol,0),3),IF($M$1="FR",INDEX(content,MATCH(B29,symbol,0),4),IF($M$1="DE",INDEX(content,MATCH(B29,symbol,0),5),IF($M$1="PL",INDEX(content,MATCH(B29,symbol,0),6))))))&amp;" grade 10.9"</f>
        <v>A-B grade 10.9</v>
      </c>
      <c r="D29" s="13" t="s">
        <v>254</v>
      </c>
      <c r="E29" s="13">
        <v>37</v>
      </c>
      <c r="F29" s="13">
        <v>58</v>
      </c>
      <c r="G29" s="13">
        <v>84</v>
      </c>
      <c r="H29" s="13">
        <v>157</v>
      </c>
      <c r="I29" s="13">
        <v>245</v>
      </c>
      <c r="J29" s="13">
        <v>353</v>
      </c>
    </row>
    <row r="30" spans="1:10" ht="12.75" x14ac:dyDescent="0.25">
      <c r="A30" s="70"/>
      <c r="B30" s="18" t="s">
        <v>271</v>
      </c>
      <c r="C30" s="12" t="str">
        <f>IF($M$1="EN",INDEX(content,MATCH(B30,symbol,0),2),IF($M$1="NL",INDEX(content,MATCH(B30,symbol,0),3),IF($M$1="FR",INDEX(content,MATCH(B30,symbol,0),4),IF($M$1="DE",INDEX(content,MATCH(B30,symbol,0),5),IF($M$1="PL",INDEX(content,MATCH(B30,symbol,0),6))))))</f>
        <v>A-B</v>
      </c>
      <c r="D30" s="13" t="s">
        <v>187</v>
      </c>
      <c r="E30" s="70">
        <v>1.33</v>
      </c>
      <c r="F30" s="70"/>
      <c r="G30" s="70"/>
      <c r="H30" s="70"/>
      <c r="I30" s="70"/>
      <c r="J30" s="70"/>
    </row>
    <row r="31" spans="1:10" ht="12.75" x14ac:dyDescent="0.25">
      <c r="A31" s="70"/>
      <c r="B31" s="12" t="s">
        <v>270</v>
      </c>
      <c r="C31" s="12" t="str">
        <f>IF($M$1="EN",INDEX(content,MATCH(B31,symbol,0),2),IF($M$1="NL",INDEX(content,MATCH(B31,symbol,0),3),IF($M$1="FR",INDEX(content,MATCH(B31,symbol,0),4),IF($M$1="DE",INDEX(content,MATCH(B31,symbol,0),5),IF($M$1="PL",INDEX(content,MATCH(B31,symbol,0),6))))))&amp;" A2-70 / A4-70 "</f>
        <v xml:space="preserve">A-B A2-70 / A4-70 </v>
      </c>
      <c r="D31" s="13" t="s">
        <v>254</v>
      </c>
      <c r="E31" s="13">
        <v>26</v>
      </c>
      <c r="F31" s="13">
        <v>41</v>
      </c>
      <c r="G31" s="13">
        <v>59</v>
      </c>
      <c r="H31" s="13">
        <v>110</v>
      </c>
      <c r="I31" s="13">
        <v>172</v>
      </c>
      <c r="J31" s="13">
        <v>247</v>
      </c>
    </row>
    <row r="32" spans="1:10" ht="12.75" x14ac:dyDescent="0.25">
      <c r="A32" s="70"/>
      <c r="B32" s="18" t="s">
        <v>271</v>
      </c>
      <c r="C32" s="12" t="str">
        <f>IF($M$1="EN",INDEX(content,MATCH(B32,symbol,0),2),IF($M$1="NL",INDEX(content,MATCH(B32,symbol,0),3),IF($M$1="FR",INDEX(content,MATCH(B32,symbol,0),4),IF($M$1="DE",INDEX(content,MATCH(B32,symbol,0),5),IF($M$1="PL",INDEX(content,MATCH(B32,symbol,0),6))))))</f>
        <v>A-B</v>
      </c>
      <c r="D32" s="13" t="s">
        <v>187</v>
      </c>
      <c r="E32" s="70">
        <v>1.87</v>
      </c>
      <c r="F32" s="70"/>
      <c r="G32" s="70"/>
      <c r="H32" s="70"/>
      <c r="I32" s="70"/>
      <c r="J32" s="70"/>
    </row>
    <row r="33" spans="1:10" ht="12.75" x14ac:dyDescent="0.25">
      <c r="A33" s="70"/>
      <c r="B33" s="12" t="s">
        <v>270</v>
      </c>
      <c r="C33" s="12" t="str">
        <f>IF($M$1="EN",INDEX(content,MATCH(B33,symbol,0),2),IF($M$1="NL",INDEX(content,MATCH(B33,symbol,0),3),IF($M$1="FR",INDEX(content,MATCH(B33,symbol,0),4),IF($M$1="DE",INDEX(content,MATCH(B33,symbol,0),5),IF($M$1="PL",INDEX(content,MATCH(B33,symbol,0),6))))))&amp;" A4-80 "</f>
        <v xml:space="preserve">A-B A4-80 </v>
      </c>
      <c r="D33" s="13" t="s">
        <v>254</v>
      </c>
      <c r="E33" s="13">
        <v>29</v>
      </c>
      <c r="F33" s="13">
        <v>46</v>
      </c>
      <c r="G33" s="13">
        <v>67</v>
      </c>
      <c r="H33" s="13">
        <v>126</v>
      </c>
      <c r="I33" s="13">
        <v>196</v>
      </c>
      <c r="J33" s="13">
        <v>282</v>
      </c>
    </row>
    <row r="34" spans="1:10" ht="12.75" x14ac:dyDescent="0.25">
      <c r="A34" s="70"/>
      <c r="B34" s="18" t="s">
        <v>271</v>
      </c>
      <c r="C34" s="12" t="str">
        <f>IF($M$1="EN",INDEX(content,MATCH(B34,symbol,0),2),IF($M$1="NL",INDEX(content,MATCH(B34,symbol,0),3),IF($M$1="FR",INDEX(content,MATCH(B34,symbol,0),4),IF($M$1="DE",INDEX(content,MATCH(B34,symbol,0),5),IF($M$1="PL",INDEX(content,MATCH(B34,symbol,0),6))))))</f>
        <v>A-B</v>
      </c>
      <c r="D34" s="13" t="s">
        <v>187</v>
      </c>
      <c r="E34" s="93">
        <v>1.6</v>
      </c>
      <c r="F34" s="93"/>
      <c r="G34" s="93"/>
      <c r="H34" s="93"/>
      <c r="I34" s="93"/>
      <c r="J34" s="93"/>
    </row>
    <row r="35" spans="1:10" ht="12.75" x14ac:dyDescent="0.25">
      <c r="A35" s="70"/>
      <c r="B35" s="12" t="s">
        <v>270</v>
      </c>
      <c r="C35" s="12" t="str">
        <f>IF($M$1="EN",INDEX(content,MATCH(B35,symbol,0),2),IF($M$1="NL",INDEX(content,MATCH(B35,symbol,0),3),IF($M$1="FR",INDEX(content,MATCH(B35,symbol,0),4),IF($M$1="DE",INDEX(content,MATCH(B35,symbol,0),5),IF($M$1="PL",INDEX(content,MATCH(B35,symbol,0),6))))))&amp;" 1.4529"</f>
        <v>A-B 1.4529</v>
      </c>
      <c r="D35" s="13" t="s">
        <v>254</v>
      </c>
      <c r="E35" s="13">
        <v>26</v>
      </c>
      <c r="F35" s="13">
        <v>41</v>
      </c>
      <c r="G35" s="33">
        <v>59</v>
      </c>
      <c r="H35" s="13">
        <v>110</v>
      </c>
      <c r="I35" s="13">
        <v>172</v>
      </c>
      <c r="J35" s="13">
        <v>247</v>
      </c>
    </row>
    <row r="36" spans="1:10" ht="12.75" x14ac:dyDescent="0.25">
      <c r="A36" s="70"/>
      <c r="B36" s="18" t="s">
        <v>271</v>
      </c>
      <c r="C36" s="12" t="str">
        <f>IF($M$1="EN",INDEX(content,MATCH(B36,symbol,0),2),IF($M$1="NL",INDEX(content,MATCH(B36,symbol,0),3),IF($M$1="FR",INDEX(content,MATCH(B36,symbol,0),4),IF($M$1="DE",INDEX(content,MATCH(B36,symbol,0),5),IF($M$1="PL",INDEX(content,MATCH(B36,symbol,0),6))))))</f>
        <v>A-B</v>
      </c>
      <c r="D36" s="13" t="s">
        <v>187</v>
      </c>
      <c r="E36" s="70">
        <v>1.87</v>
      </c>
      <c r="F36" s="70"/>
      <c r="G36" s="70"/>
      <c r="H36" s="70"/>
      <c r="I36" s="70"/>
      <c r="J36" s="70"/>
    </row>
    <row r="38" spans="1:10" x14ac:dyDescent="0.25">
      <c r="A38" s="8" t="s">
        <v>241</v>
      </c>
      <c r="B38" s="88" t="str">
        <f>IF($M$1="EN",INDEX(content,MATCH(A38,symbol,0),2),IF($M$1="NL",INDEX(content,MATCH(A38,symbol,0),3),IF($M$1="FR",INDEX(content,MATCH(A38,symbol,0),4),IF($M$1="DE",INDEX(content,MATCH(A38,symbol,0),5),IF($M$1="PL",INDEX(content,MATCH(A38,symbol,0),6))))))</f>
        <v>B</v>
      </c>
      <c r="C38" s="88"/>
      <c r="D38" s="88"/>
      <c r="E38" s="88"/>
      <c r="F38" s="88"/>
      <c r="G38" s="88"/>
      <c r="H38" s="88"/>
      <c r="I38" s="88"/>
      <c r="J38" s="88"/>
    </row>
    <row r="39" spans="1:10" x14ac:dyDescent="0.25">
      <c r="A39" s="70"/>
      <c r="B39" s="71"/>
      <c r="C39" s="71"/>
      <c r="D39" s="17"/>
      <c r="E39" s="11" t="s">
        <v>2</v>
      </c>
      <c r="F39" s="11" t="s">
        <v>3</v>
      </c>
      <c r="G39" s="11" t="s">
        <v>4</v>
      </c>
      <c r="H39" s="11" t="s">
        <v>5</v>
      </c>
      <c r="I39" s="11" t="s">
        <v>6</v>
      </c>
      <c r="J39" s="11" t="s">
        <v>7</v>
      </c>
    </row>
    <row r="40" spans="1:10" x14ac:dyDescent="0.25">
      <c r="A40" s="70"/>
      <c r="B40" s="29" t="s">
        <v>80</v>
      </c>
      <c r="C40" s="88" t="str">
        <f>IF($M$1="EN",INDEX(content,MATCH(B40,symbol,0),2),IF($M$1="NL",INDEX(content,MATCH(B40,symbol,0),3),IF($M$1="FR",INDEX(content,MATCH(B40,symbol,0),4),IF($M$1="DE",INDEX(content,MATCH(B40,symbol,0),5),IF($M$1="PL",INDEX(content,MATCH(B40,symbol,0),6))))))</f>
        <v>B</v>
      </c>
      <c r="D40" s="88"/>
      <c r="E40" s="88"/>
      <c r="F40" s="88"/>
      <c r="G40" s="88"/>
      <c r="H40" s="88"/>
      <c r="I40" s="88"/>
      <c r="J40" s="88"/>
    </row>
    <row r="41" spans="1:10" x14ac:dyDescent="0.25">
      <c r="A41" s="70"/>
      <c r="B41" s="18" t="s">
        <v>189</v>
      </c>
      <c r="C41" s="12" t="str">
        <f>IF($M$1="EN",INDEX(content,MATCH(B41,symbol,0),2),IF($M$1="NL",INDEX(content,MATCH(B41,symbol,0),3),IF($M$1="FR",INDEX(content,MATCH(B41,symbol,0),4),IF($M$1="DE",INDEX(content,MATCH(B41,symbol,0),5),IF($M$1="PL",INDEX(content,MATCH(B41,symbol,0),6))))))&amp;" -40°C to +70°C"</f>
        <v>B -40°C to +70°C</v>
      </c>
      <c r="D41" s="13" t="s">
        <v>194</v>
      </c>
      <c r="E41" s="13"/>
      <c r="F41" s="13"/>
      <c r="G41" s="13"/>
      <c r="H41" s="13"/>
      <c r="I41" s="13"/>
      <c r="J41" s="13"/>
    </row>
    <row r="42" spans="1:10" x14ac:dyDescent="0.25">
      <c r="A42" s="70"/>
      <c r="B42" s="8" t="s">
        <v>209</v>
      </c>
      <c r="C42" s="89" t="str">
        <f>IF($M$1="EN",INDEX(content,MATCH(B42,symbol,0),2),IF($M$1="NL",INDEX(content,MATCH(B42,symbol,0),3),IF($M$1="FR",INDEX(content,MATCH(B42,symbol,0),4),IF($M$1="DE",INDEX(content,MATCH(B42,symbol,0),5),IF($M$1="PL",INDEX(content,MATCH(B42,symbol,0),6))))))</f>
        <v>B</v>
      </c>
      <c r="D42" s="89"/>
      <c r="E42" s="89"/>
      <c r="F42" s="89"/>
      <c r="G42" s="89"/>
      <c r="H42" s="89"/>
      <c r="I42" s="89"/>
      <c r="J42" s="89"/>
    </row>
    <row r="43" spans="1:10" x14ac:dyDescent="0.25">
      <c r="A43" s="70"/>
      <c r="B43" s="18" t="s">
        <v>188</v>
      </c>
      <c r="C43" s="12" t="str">
        <f>IF($M$1="EN",INDEX(content,MATCH(B43,symbol,0),2),IF($M$1="NL",INDEX(content,MATCH(B43,symbol,0),3),IF($M$1="FR",INDEX(content,MATCH(B43,symbol,0),4),IF($M$1="DE",INDEX(content,MATCH(B43,symbol,0),5),IF($M$1="PL",INDEX(content,MATCH(B43,symbol,0),6))))))</f>
        <v>B</v>
      </c>
      <c r="D43" s="13" t="s">
        <v>187</v>
      </c>
      <c r="E43" s="70"/>
      <c r="F43" s="70"/>
      <c r="G43" s="70"/>
      <c r="H43" s="70"/>
      <c r="I43" s="70"/>
      <c r="J43" s="70"/>
    </row>
    <row r="44" spans="1:10" x14ac:dyDescent="0.25">
      <c r="A44" s="70"/>
      <c r="B44" s="78" t="s">
        <v>75</v>
      </c>
      <c r="C44" s="12" t="str">
        <f>IF($M$1="EN",INDEX(content,MATCH(B44,symbol,0),2),IF($M$1="NL",INDEX(content,MATCH(B44,symbol,0),3),IF($M$1="FR",INDEX(content,MATCH(B44,symbol,0),4),IF($M$1="DE",INDEX(content,MATCH(B44,symbol,0),5),IF($M$1="PL",INDEX(content,MATCH(B44,symbol,0),6))))))&amp;" C25/30"</f>
        <v>A-B C25/30</v>
      </c>
      <c r="D44" s="70" t="s">
        <v>187</v>
      </c>
      <c r="E44" s="70"/>
      <c r="F44" s="70"/>
      <c r="G44" s="70"/>
      <c r="H44" s="70"/>
      <c r="I44" s="70"/>
      <c r="J44" s="70"/>
    </row>
    <row r="45" spans="1:10" x14ac:dyDescent="0.25">
      <c r="A45" s="70"/>
      <c r="B45" s="78"/>
      <c r="C45" s="12" t="str">
        <f>IF($M$1="EN",INDEX(content,MATCH(B44,symbol,0),2),IF($M$1="NL",INDEX(content,MATCH(B44,symbol,0),3),IF($M$1="FR",INDEX(content,MATCH(B44,symbol,0),4),IF($M$1="DE",INDEX(content,MATCH(B44,symbol,0),5),IF($M$1="PL",INDEX(content,MATCH(B44,symbol,0),6))))))&amp;" C30/37"</f>
        <v>A-B C30/37</v>
      </c>
      <c r="D45" s="70"/>
      <c r="E45" s="70"/>
      <c r="F45" s="70"/>
      <c r="G45" s="70"/>
      <c r="H45" s="70"/>
      <c r="I45" s="70"/>
      <c r="J45" s="70"/>
    </row>
    <row r="46" spans="1:10" x14ac:dyDescent="0.25">
      <c r="A46" s="70"/>
      <c r="B46" s="78"/>
      <c r="C46" s="12" t="str">
        <f>IF($M$1="EN",INDEX(content,MATCH(B44,symbol,0),2),IF($M$1="NL",INDEX(content,MATCH(B44,symbol,0),3),IF($M$1="FR",INDEX(content,MATCH(B44,symbol,0),4),IF($M$1="DE",INDEX(content,MATCH(B44,symbol,0),5),IF($M$1="PL",INDEX(content,MATCH(B44,symbol,0),6))))))&amp;" C35/45"</f>
        <v>A-B C35/45</v>
      </c>
      <c r="D46" s="70"/>
      <c r="E46" s="70"/>
      <c r="F46" s="70"/>
      <c r="G46" s="70"/>
      <c r="H46" s="70"/>
      <c r="I46" s="70"/>
      <c r="J46" s="70"/>
    </row>
    <row r="47" spans="1:10" x14ac:dyDescent="0.25">
      <c r="A47" s="70"/>
      <c r="B47" s="78"/>
      <c r="C47" s="12" t="str">
        <f>IF($M$1="EN",INDEX(content,MATCH(B44,symbol,0),2),IF($M$1="NL",INDEX(content,MATCH(B44,symbol,0),3),IF($M$1="FR",INDEX(content,MATCH(B44,symbol,0),4),IF($M$1="DE",INDEX(content,MATCH(B44,symbol,0),5),IF($M$1="PL",INDEX(content,MATCH(B44,symbol,0),6))))))&amp;" C40/50"</f>
        <v>A-B C40/50</v>
      </c>
      <c r="D47" s="70"/>
      <c r="E47" s="70"/>
      <c r="F47" s="70"/>
      <c r="G47" s="70"/>
      <c r="H47" s="70"/>
      <c r="I47" s="70"/>
      <c r="J47" s="70"/>
    </row>
    <row r="48" spans="1:10" x14ac:dyDescent="0.25">
      <c r="A48" s="70"/>
      <c r="B48" s="78"/>
      <c r="C48" s="12" t="str">
        <f>IF($M$1="EN",INDEX(content,MATCH(B44,symbol,0),2),IF($M$1="NL",INDEX(content,MATCH(B44,symbol,0),3),IF($M$1="FR",INDEX(content,MATCH(B44,symbol,0),4),IF($M$1="DE",INDEX(content,MATCH(B44,symbol,0),5),IF($M$1="PL",INDEX(content,MATCH(B44,symbol,0),6))))))&amp;" C45/55"</f>
        <v>A-B C45/55</v>
      </c>
      <c r="D48" s="70"/>
      <c r="E48" s="70"/>
      <c r="F48" s="70"/>
      <c r="G48" s="70"/>
      <c r="H48" s="70"/>
      <c r="I48" s="70"/>
      <c r="J48" s="70"/>
    </row>
    <row r="49" spans="1:10" x14ac:dyDescent="0.25">
      <c r="A49" s="70"/>
      <c r="B49" s="78"/>
      <c r="C49" s="12" t="str">
        <f>IF($M$1="EN",INDEX(content,MATCH(B44,symbol,0),2),IF($M$1="NL",INDEX(content,MATCH(B44,symbol,0),3),IF($M$1="FR",INDEX(content,MATCH(B44,symbol,0),4),IF($M$1="DE",INDEX(content,MATCH(B44,symbol,0),5),IF($M$1="PL",INDEX(content,MATCH(B44,symbol,0),6))))))&amp;" C50/60"</f>
        <v>A-B C50/60</v>
      </c>
      <c r="D49" s="70"/>
      <c r="E49" s="70"/>
      <c r="F49" s="70"/>
      <c r="G49" s="70"/>
      <c r="H49" s="70"/>
      <c r="I49" s="70"/>
      <c r="J49" s="70"/>
    </row>
    <row r="51" spans="1:10" x14ac:dyDescent="0.25">
      <c r="A51" s="23" t="s">
        <v>218</v>
      </c>
      <c r="B51" s="88" t="str">
        <f>IF($M$1="EN",INDEX(content,MATCH(A51,symbol,0),2),IF($M$1="NL",INDEX(content,MATCH(A51,symbol,0),3),IF($M$1="FR",INDEX(content,MATCH(A51,symbol,0),4),IF($M$1="DE",INDEX(content,MATCH(A51,symbol,0),5),IF($M$1="PL",INDEX(content,MATCH(A51,symbol,0),6))))))</f>
        <v>A-B</v>
      </c>
      <c r="C51" s="88"/>
      <c r="D51" s="88"/>
      <c r="E51" s="88"/>
      <c r="F51" s="88"/>
      <c r="G51" s="88"/>
      <c r="H51" s="88"/>
      <c r="I51" s="88"/>
      <c r="J51" s="88"/>
    </row>
    <row r="52" spans="1:10" x14ac:dyDescent="0.25">
      <c r="A52" s="70"/>
      <c r="B52" s="71"/>
      <c r="C52" s="71"/>
      <c r="D52" s="17"/>
      <c r="E52" s="11" t="s">
        <v>2</v>
      </c>
      <c r="F52" s="11" t="s">
        <v>3</v>
      </c>
      <c r="G52" s="11" t="s">
        <v>4</v>
      </c>
      <c r="H52" s="11" t="s">
        <v>5</v>
      </c>
      <c r="I52" s="11" t="s">
        <v>6</v>
      </c>
      <c r="J52" s="11" t="s">
        <v>7</v>
      </c>
    </row>
    <row r="53" spans="1:10" ht="12.75" x14ac:dyDescent="0.25">
      <c r="A53" s="70"/>
      <c r="B53" s="24" t="s">
        <v>272</v>
      </c>
      <c r="C53" s="12" t="str">
        <f>IF($M$1="EN",INDEX(content,MATCH(B53,symbol,0),2),IF($M$1="NL",INDEX(content,MATCH(B53,symbol,0),3),IF($M$1="FR",INDEX(content,MATCH(B53,symbol,0),4),IF($M$1="DE",INDEX(content,MATCH(B53,symbol,0),5),IF($M$1="PL",INDEX(content,MATCH(B53,symbol,0),6))))))</f>
        <v>A-B</v>
      </c>
      <c r="D53" s="13" t="s">
        <v>185</v>
      </c>
      <c r="E53" s="70" t="s">
        <v>273</v>
      </c>
      <c r="F53" s="70"/>
      <c r="G53" s="70"/>
      <c r="H53" s="70"/>
      <c r="I53" s="70"/>
      <c r="J53" s="70"/>
    </row>
    <row r="54" spans="1:10" ht="12.75" x14ac:dyDescent="0.25">
      <c r="A54" s="70"/>
      <c r="B54" s="24" t="s">
        <v>274</v>
      </c>
      <c r="C54" s="12" t="str">
        <f>IF($M$1="EN",INDEX(content,MATCH(B54,symbol,0),2),IF($M$1="NL",INDEX(content,MATCH(B54,symbol,0),3),IF($M$1="FR",INDEX(content,MATCH(B54,symbol,0),4),IF($M$1="DE",INDEX(content,MATCH(B54,symbol,0),5),IF($M$1="PL",INDEX(content,MATCH(B54,symbol,0),6))))))</f>
        <v>A-B</v>
      </c>
      <c r="D54" s="13" t="s">
        <v>185</v>
      </c>
      <c r="E54" s="70" t="s">
        <v>275</v>
      </c>
      <c r="F54" s="70"/>
      <c r="G54" s="70"/>
      <c r="H54" s="70"/>
      <c r="I54" s="70"/>
      <c r="J54" s="70"/>
    </row>
    <row r="55" spans="1:10" x14ac:dyDescent="0.25">
      <c r="A55" s="70"/>
      <c r="B55" s="24" t="s">
        <v>276</v>
      </c>
      <c r="C55" s="12" t="str">
        <f>IF($M$1="EN",INDEX(content,MATCH(B55,symbol,0),2),IF($M$1="NL",INDEX(content,MATCH(B55,symbol,0),3),IF($M$1="FR",INDEX(content,MATCH(B55,symbol,0),4),IF($M$1="DE",INDEX(content,MATCH(B55,symbol,0),5),IF($M$1="PL",INDEX(content,MATCH(B55,symbol,0),6))))))</f>
        <v>A-B</v>
      </c>
      <c r="D55" s="13" t="s">
        <v>187</v>
      </c>
      <c r="E55" s="70">
        <v>1.8</v>
      </c>
      <c r="F55" s="70"/>
      <c r="G55" s="70"/>
      <c r="H55" s="70"/>
      <c r="I55" s="70"/>
      <c r="J55" s="70"/>
    </row>
    <row r="56" spans="1:10" x14ac:dyDescent="0.25">
      <c r="A56" s="6"/>
      <c r="B56" s="25"/>
    </row>
    <row r="57" spans="1:10" x14ac:dyDescent="0.25">
      <c r="A57" s="23" t="s">
        <v>219</v>
      </c>
      <c r="B57" s="88" t="str">
        <f>IF($M$1="EN",INDEX(content,MATCH(A57,symbol,0),2),IF($M$1="NL",INDEX(content,MATCH(A57,symbol,0),3),IF($M$1="FR",INDEX(content,MATCH(A57,symbol,0),4),IF($M$1="DE",INDEX(content,MATCH(A57,symbol,0),5),IF($M$1="PL",INDEX(content,MATCH(A57,symbol,0),6))))))</f>
        <v>A-B</v>
      </c>
      <c r="C57" s="88"/>
      <c r="D57" s="88"/>
      <c r="E57" s="88"/>
      <c r="F57" s="88"/>
      <c r="G57" s="88"/>
      <c r="H57" s="88"/>
      <c r="I57" s="88"/>
      <c r="J57" s="88"/>
    </row>
    <row r="58" spans="1:10" x14ac:dyDescent="0.25">
      <c r="A58" s="70"/>
      <c r="B58" s="71"/>
      <c r="C58" s="71"/>
      <c r="D58" s="17"/>
      <c r="E58" s="11" t="s">
        <v>2</v>
      </c>
      <c r="F58" s="11" t="s">
        <v>3</v>
      </c>
      <c r="G58" s="11" t="s">
        <v>4</v>
      </c>
      <c r="H58" s="11" t="s">
        <v>5</v>
      </c>
      <c r="I58" s="11" t="s">
        <v>6</v>
      </c>
      <c r="J58" s="11" t="s">
        <v>7</v>
      </c>
    </row>
    <row r="59" spans="1:10" ht="18.75" customHeight="1" x14ac:dyDescent="0.25">
      <c r="A59" s="70"/>
      <c r="B59" s="24" t="s">
        <v>289</v>
      </c>
      <c r="C59" s="12" t="str">
        <f t="shared" ref="C59:C61" si="1">IF($M$1="EN",INDEX(content,MATCH(B59,symbol,0),2),IF($M$1="NL",INDEX(content,MATCH(B59,symbol,0),3),IF($M$1="FR",INDEX(content,MATCH(B59,symbol,0),4),IF($M$1="DE",INDEX(content,MATCH(B59,symbol,0),5),IF($M$1="PL",INDEX(content,MATCH(B59,symbol,0),6))))))</f>
        <v>A-B</v>
      </c>
      <c r="D59" s="13" t="s">
        <v>254</v>
      </c>
      <c r="E59" s="13"/>
      <c r="F59" s="13"/>
      <c r="G59" s="13"/>
      <c r="H59" s="13"/>
      <c r="I59" s="13"/>
      <c r="J59" s="13"/>
    </row>
    <row r="60" spans="1:10" x14ac:dyDescent="0.25">
      <c r="A60" s="70"/>
      <c r="B60" s="24" t="s">
        <v>278</v>
      </c>
      <c r="C60" s="12" t="str">
        <f t="shared" si="1"/>
        <v>A-B</v>
      </c>
      <c r="D60" s="13" t="s">
        <v>185</v>
      </c>
      <c r="E60" s="13"/>
      <c r="F60" s="13"/>
      <c r="G60" s="13"/>
      <c r="H60" s="13"/>
      <c r="I60" s="13"/>
      <c r="J60" s="13"/>
    </row>
    <row r="61" spans="1:10" x14ac:dyDescent="0.25">
      <c r="A61" s="70"/>
      <c r="B61" s="24" t="s">
        <v>279</v>
      </c>
      <c r="C61" s="12" t="str">
        <f t="shared" si="1"/>
        <v>A-B</v>
      </c>
      <c r="D61" s="13" t="s">
        <v>185</v>
      </c>
      <c r="E61" s="13"/>
      <c r="F61" s="13"/>
      <c r="G61" s="13"/>
      <c r="H61" s="13"/>
      <c r="I61" s="13"/>
      <c r="J61" s="13"/>
    </row>
    <row r="62" spans="1:10" x14ac:dyDescent="0.25">
      <c r="A62" s="6"/>
      <c r="B62" s="25"/>
    </row>
    <row r="63" spans="1:10" x14ac:dyDescent="0.25">
      <c r="A63" s="6"/>
      <c r="B63" s="25"/>
    </row>
    <row r="64" spans="1:10" x14ac:dyDescent="0.25">
      <c r="A64" s="6"/>
      <c r="B64" s="25"/>
    </row>
    <row r="65" spans="1:10" ht="15" customHeight="1" x14ac:dyDescent="0.25">
      <c r="A65" s="23" t="s">
        <v>220</v>
      </c>
      <c r="B65" s="88" t="str">
        <f>IF($M$1="EN",INDEX(content,MATCH(A65,symbol,0),2),IF($M$1="NL",INDEX(content,MATCH(A65,symbol,0),3),IF($M$1="FR",INDEX(content,MATCH(A65,symbol,0),4),IF($M$1="DE",INDEX(content,MATCH(A65,symbol,0),5),IF($M$1="PL",INDEX(content,MATCH(A65,symbol,0),6))))))</f>
        <v>A-B</v>
      </c>
      <c r="C65" s="88"/>
      <c r="D65" s="88"/>
      <c r="E65" s="88"/>
      <c r="F65" s="88"/>
      <c r="G65" s="88"/>
      <c r="H65" s="88"/>
      <c r="I65" s="88"/>
      <c r="J65" s="88"/>
    </row>
    <row r="66" spans="1:10" x14ac:dyDescent="0.25">
      <c r="A66" s="70"/>
      <c r="B66" s="71"/>
      <c r="C66" s="71"/>
      <c r="D66" s="17"/>
      <c r="E66" s="11" t="s">
        <v>2</v>
      </c>
      <c r="F66" s="11" t="s">
        <v>3</v>
      </c>
      <c r="G66" s="11" t="s">
        <v>4</v>
      </c>
      <c r="H66" s="11" t="s">
        <v>5</v>
      </c>
      <c r="I66" s="11" t="s">
        <v>6</v>
      </c>
      <c r="J66" s="11" t="s">
        <v>7</v>
      </c>
    </row>
    <row r="67" spans="1:10" x14ac:dyDescent="0.25">
      <c r="A67" s="70"/>
      <c r="B67" s="12" t="s">
        <v>205</v>
      </c>
      <c r="C67" s="12" t="str">
        <f>IF($M$1="EN",INDEX(content,MATCH(B67,symbol,0),2),IF($M$1="NL",INDEX(content,MATCH(B67,symbol,0),3),IF($M$1="FR",INDEX(content,MATCH(B67,symbol,0),4),IF($M$1="DE",INDEX(content,MATCH(B67,symbol,0),5),IF($M$1="PL",INDEX(content,MATCH(B67,symbol,0),6))))))&amp;" grade 4.6"</f>
        <v>A-B grade 4.6</v>
      </c>
      <c r="D67" s="13" t="s">
        <v>254</v>
      </c>
      <c r="E67" s="13">
        <v>7</v>
      </c>
      <c r="F67" s="13">
        <v>12</v>
      </c>
      <c r="G67" s="13">
        <v>17</v>
      </c>
      <c r="H67" s="13">
        <v>31</v>
      </c>
      <c r="I67" s="13">
        <v>49</v>
      </c>
      <c r="J67" s="13">
        <v>71</v>
      </c>
    </row>
    <row r="68" spans="1:10" ht="12.75" x14ac:dyDescent="0.25">
      <c r="A68" s="70"/>
      <c r="B68" s="18" t="s">
        <v>271</v>
      </c>
      <c r="C68" s="12" t="str">
        <f>IF($M$1="EN",INDEX(content,MATCH(B68,symbol,0),2),IF($M$1="NL",INDEX(content,MATCH(B68,symbol,0),3),IF($M$1="FR",INDEX(content,MATCH(B68,symbol,0),4),IF($M$1="DE",INDEX(content,MATCH(B68,symbol,0),5),IF($M$1="PL",INDEX(content,MATCH(B68,symbol,0),6))))))</f>
        <v>A-B</v>
      </c>
      <c r="D68" s="13" t="s">
        <v>187</v>
      </c>
      <c r="E68" s="70">
        <v>1.67</v>
      </c>
      <c r="F68" s="70"/>
      <c r="G68" s="70"/>
      <c r="H68" s="70"/>
      <c r="I68" s="70"/>
      <c r="J68" s="70"/>
    </row>
    <row r="69" spans="1:10" x14ac:dyDescent="0.25">
      <c r="A69" s="70"/>
      <c r="B69" s="12" t="s">
        <v>205</v>
      </c>
      <c r="C69" s="12" t="str">
        <f>IF($M$1="EN",INDEX(content,MATCH(B69,symbol,0),2),IF($M$1="NL",INDEX(content,MATCH(B69,symbol,0),3),IF($M$1="FR",INDEX(content,MATCH(B69,symbol,0),4),IF($M$1="DE",INDEX(content,MATCH(B69,symbol,0),5),IF($M$1="PL",INDEX(content,MATCH(B69,symbol,0),6))))))&amp;" grade 5.8"</f>
        <v>A-B grade 5.8</v>
      </c>
      <c r="D69" s="13" t="s">
        <v>254</v>
      </c>
      <c r="E69" s="13">
        <v>9</v>
      </c>
      <c r="F69" s="13">
        <v>15</v>
      </c>
      <c r="G69" s="13">
        <v>21</v>
      </c>
      <c r="H69" s="13">
        <v>39</v>
      </c>
      <c r="I69" s="13">
        <v>61</v>
      </c>
      <c r="J69" s="13">
        <v>88</v>
      </c>
    </row>
    <row r="70" spans="1:10" ht="12.75" x14ac:dyDescent="0.25">
      <c r="A70" s="70"/>
      <c r="B70" s="18" t="s">
        <v>271</v>
      </c>
      <c r="C70" s="12" t="str">
        <f>IF($M$1="EN",INDEX(content,MATCH(B70,symbol,0),2),IF($M$1="NL",INDEX(content,MATCH(B70,symbol,0),3),IF($M$1="FR",INDEX(content,MATCH(B70,symbol,0),4),IF($M$1="DE",INDEX(content,MATCH(B70,symbol,0),5),IF($M$1="PL",INDEX(content,MATCH(B70,symbol,0),6))))))</f>
        <v>A-B</v>
      </c>
      <c r="D70" s="13" t="s">
        <v>187</v>
      </c>
      <c r="E70" s="70">
        <v>1.25</v>
      </c>
      <c r="F70" s="70"/>
      <c r="G70" s="70"/>
      <c r="H70" s="70"/>
      <c r="I70" s="70"/>
      <c r="J70" s="70"/>
    </row>
    <row r="71" spans="1:10" x14ac:dyDescent="0.25">
      <c r="A71" s="70"/>
      <c r="B71" s="12" t="s">
        <v>205</v>
      </c>
      <c r="C71" s="12" t="str">
        <f>IF($M$1="EN",INDEX(content,MATCH(B71,symbol,0),2),IF($M$1="NL",INDEX(content,MATCH(B71,symbol,0),3),IF($M$1="FR",INDEX(content,MATCH(B71,symbol,0),4),IF($M$1="DE",INDEX(content,MATCH(B71,symbol,0),5),IF($M$1="PL",INDEX(content,MATCH(B71,symbol,0),6))))))&amp;" grade 8.8"</f>
        <v>A-B grade 8.8</v>
      </c>
      <c r="D71" s="13" t="s">
        <v>254</v>
      </c>
      <c r="E71" s="13">
        <v>15</v>
      </c>
      <c r="F71" s="13">
        <v>23</v>
      </c>
      <c r="G71" s="13">
        <v>34</v>
      </c>
      <c r="H71" s="13">
        <v>63</v>
      </c>
      <c r="I71" s="13">
        <v>98</v>
      </c>
      <c r="J71" s="13">
        <v>141</v>
      </c>
    </row>
    <row r="72" spans="1:10" ht="12.75" x14ac:dyDescent="0.25">
      <c r="A72" s="70"/>
      <c r="B72" s="18" t="s">
        <v>271</v>
      </c>
      <c r="C72" s="12" t="str">
        <f>IF($M$1="EN",INDEX(content,MATCH(B72,symbol,0),2),IF($M$1="NL",INDEX(content,MATCH(B72,symbol,0),3),IF($M$1="FR",INDEX(content,MATCH(B72,symbol,0),4),IF($M$1="DE",INDEX(content,MATCH(B72,symbol,0),5),IF($M$1="PL",INDEX(content,MATCH(B72,symbol,0),6))))))</f>
        <v>A-B</v>
      </c>
      <c r="D72" s="13" t="s">
        <v>187</v>
      </c>
      <c r="E72" s="70">
        <v>1.25</v>
      </c>
      <c r="F72" s="70"/>
      <c r="G72" s="70"/>
      <c r="H72" s="70"/>
      <c r="I72" s="70"/>
      <c r="J72" s="70"/>
    </row>
    <row r="73" spans="1:10" x14ac:dyDescent="0.25">
      <c r="A73" s="70"/>
      <c r="B73" s="12" t="s">
        <v>205</v>
      </c>
      <c r="C73" s="12" t="str">
        <f>IF($M$1="EN",INDEX(content,MATCH(B73,symbol,0),2),IF($M$1="NL",INDEX(content,MATCH(B73,symbol,0),3),IF($M$1="FR",INDEX(content,MATCH(B73,symbol,0),4),IF($M$1="DE",INDEX(content,MATCH(B73,symbol,0),5),IF($M$1="PL",INDEX(content,MATCH(B73,symbol,0),6))))))&amp;" grade 10.9"</f>
        <v>A-B grade 10.9</v>
      </c>
      <c r="D73" s="13" t="s">
        <v>254</v>
      </c>
      <c r="E73" s="13">
        <v>18</v>
      </c>
      <c r="F73" s="13">
        <v>29</v>
      </c>
      <c r="G73" s="13">
        <v>42</v>
      </c>
      <c r="H73" s="13">
        <v>79</v>
      </c>
      <c r="I73" s="13">
        <v>123</v>
      </c>
      <c r="J73" s="13">
        <v>177</v>
      </c>
    </row>
    <row r="74" spans="1:10" ht="12.75" x14ac:dyDescent="0.25">
      <c r="A74" s="70"/>
      <c r="B74" s="18" t="s">
        <v>271</v>
      </c>
      <c r="C74" s="12" t="str">
        <f>IF($M$1="EN",INDEX(content,MATCH(B74,symbol,0),2),IF($M$1="NL",INDEX(content,MATCH(B74,symbol,0),3),IF($M$1="FR",INDEX(content,MATCH(B74,symbol,0),4),IF($M$1="DE",INDEX(content,MATCH(B74,symbol,0),5),IF($M$1="PL",INDEX(content,MATCH(B74,symbol,0),6))))))</f>
        <v>A-B</v>
      </c>
      <c r="D74" s="13" t="s">
        <v>187</v>
      </c>
      <c r="E74" s="70">
        <v>1.5</v>
      </c>
      <c r="F74" s="70"/>
      <c r="G74" s="70"/>
      <c r="H74" s="70"/>
      <c r="I74" s="70"/>
      <c r="J74" s="70"/>
    </row>
    <row r="75" spans="1:10" x14ac:dyDescent="0.25">
      <c r="A75" s="70"/>
      <c r="B75" s="12" t="s">
        <v>205</v>
      </c>
      <c r="C75" s="12" t="str">
        <f>IF($M$1="EN",INDEX(content,MATCH(B75,symbol,0),2),IF($M$1="NL",INDEX(content,MATCH(B75,symbol,0),3),IF($M$1="FR",INDEX(content,MATCH(B75,symbol,0),4),IF($M$1="DE",INDEX(content,MATCH(B75,symbol,0),5),IF($M$1="PL",INDEX(content,MATCH(B75,symbol,0),6))))))&amp;" A2-70 / A4-70 "</f>
        <v xml:space="preserve">A-B A2-70 / A4-70 </v>
      </c>
      <c r="D75" s="13" t="s">
        <v>254</v>
      </c>
      <c r="E75" s="13">
        <v>13</v>
      </c>
      <c r="F75" s="13">
        <v>20</v>
      </c>
      <c r="G75" s="13">
        <v>30</v>
      </c>
      <c r="H75" s="13">
        <v>55</v>
      </c>
      <c r="I75" s="13">
        <v>86</v>
      </c>
      <c r="J75" s="13">
        <v>124</v>
      </c>
    </row>
    <row r="76" spans="1:10" ht="12.75" x14ac:dyDescent="0.25">
      <c r="A76" s="70"/>
      <c r="B76" s="18" t="s">
        <v>271</v>
      </c>
      <c r="C76" s="12" t="str">
        <f>IF($M$1="EN",INDEX(content,MATCH(B76,symbol,0),2),IF($M$1="NL",INDEX(content,MATCH(B76,symbol,0),3),IF($M$1="FR",INDEX(content,MATCH(B76,symbol,0),4),IF($M$1="DE",INDEX(content,MATCH(B76,symbol,0),5),IF($M$1="PL",INDEX(content,MATCH(B76,symbol,0),6))))))</f>
        <v>A-B</v>
      </c>
      <c r="D76" s="13" t="s">
        <v>187</v>
      </c>
      <c r="E76" s="70">
        <v>1.56</v>
      </c>
      <c r="F76" s="70"/>
      <c r="G76" s="70"/>
      <c r="H76" s="70"/>
      <c r="I76" s="70"/>
      <c r="J76" s="70"/>
    </row>
    <row r="77" spans="1:10" x14ac:dyDescent="0.25">
      <c r="A77" s="70"/>
      <c r="B77" s="12" t="s">
        <v>205</v>
      </c>
      <c r="C77" s="12" t="str">
        <f>IF($M$1="EN",INDEX(content,MATCH(B77,symbol,0),2),IF($M$1="NL",INDEX(content,MATCH(B77,symbol,0),3),IF($M$1="FR",INDEX(content,MATCH(B77,symbol,0),4),IF($M$1="DE",INDEX(content,MATCH(B77,symbol,0),5),IF($M$1="PL",INDEX(content,MATCH(B77,symbol,0),6))))))&amp;" A4-80 "</f>
        <v xml:space="preserve">A-B A4-80 </v>
      </c>
      <c r="D77" s="13" t="s">
        <v>254</v>
      </c>
      <c r="E77" s="13">
        <v>15</v>
      </c>
      <c r="F77" s="13">
        <v>23</v>
      </c>
      <c r="G77" s="13">
        <v>34</v>
      </c>
      <c r="H77" s="13">
        <v>63</v>
      </c>
      <c r="I77" s="13">
        <v>98</v>
      </c>
      <c r="J77" s="13">
        <v>141</v>
      </c>
    </row>
    <row r="78" spans="1:10" ht="12.75" x14ac:dyDescent="0.25">
      <c r="A78" s="70"/>
      <c r="B78" s="18" t="s">
        <v>271</v>
      </c>
      <c r="C78" s="12" t="str">
        <f>IF($M$1="EN",INDEX(content,MATCH(B78,symbol,0),2),IF($M$1="NL",INDEX(content,MATCH(B78,symbol,0),3),IF($M$1="FR",INDEX(content,MATCH(B78,symbol,0),4),IF($M$1="DE",INDEX(content,MATCH(B78,symbol,0),5),IF($M$1="PL",INDEX(content,MATCH(B78,symbol,0),6))))))</f>
        <v>A-B</v>
      </c>
      <c r="D78" s="13" t="s">
        <v>187</v>
      </c>
      <c r="E78" s="70">
        <v>1.33</v>
      </c>
      <c r="F78" s="70"/>
      <c r="G78" s="70"/>
      <c r="H78" s="70"/>
      <c r="I78" s="70"/>
      <c r="J78" s="70"/>
    </row>
    <row r="79" spans="1:10" x14ac:dyDescent="0.25">
      <c r="A79" s="70"/>
      <c r="B79" s="12" t="s">
        <v>205</v>
      </c>
      <c r="C79" s="12" t="str">
        <f>IF($M$1="EN",INDEX(content,MATCH(B79,symbol,0),2),IF($M$1="NL",INDEX(content,MATCH(B79,symbol,0),3),IF($M$1="FR",INDEX(content,MATCH(B79,symbol,0),4),IF($M$1="DE",INDEX(content,MATCH(B79,symbol,0),5),IF($M$1="PL",INDEX(content,MATCH(B79,symbol,0),6))))))&amp;" 1.4529"</f>
        <v>A-B 1.4529</v>
      </c>
      <c r="D79" s="13" t="s">
        <v>254</v>
      </c>
      <c r="E79" s="13">
        <v>13</v>
      </c>
      <c r="F79" s="13">
        <v>20</v>
      </c>
      <c r="G79" s="13">
        <v>30</v>
      </c>
      <c r="H79" s="13">
        <v>55</v>
      </c>
      <c r="I79" s="13">
        <v>86</v>
      </c>
      <c r="J79" s="13">
        <v>124</v>
      </c>
    </row>
    <row r="80" spans="1:10" ht="12.75" x14ac:dyDescent="0.25">
      <c r="A80" s="70"/>
      <c r="B80" s="18" t="s">
        <v>271</v>
      </c>
      <c r="C80" s="12" t="str">
        <f>IF($M$1="EN",INDEX(content,MATCH(B80,symbol,0),2),IF($M$1="NL",INDEX(content,MATCH(B80,symbol,0),3),IF($M$1="FR",INDEX(content,MATCH(B80,symbol,0),4),IF($M$1="DE",INDEX(content,MATCH(B80,symbol,0),5),IF($M$1="PL",INDEX(content,MATCH(B80,symbol,0),6))))))</f>
        <v>A-B</v>
      </c>
      <c r="D80" s="13" t="s">
        <v>187</v>
      </c>
      <c r="E80" s="70">
        <v>1.25</v>
      </c>
      <c r="F80" s="70"/>
      <c r="G80" s="70"/>
      <c r="H80" s="70"/>
      <c r="I80" s="70"/>
      <c r="J80" s="70"/>
    </row>
    <row r="81" spans="1:10" x14ac:dyDescent="0.25">
      <c r="A81" s="12"/>
      <c r="B81" s="12"/>
      <c r="C81" s="12"/>
      <c r="D81" s="13"/>
      <c r="E81" s="13"/>
      <c r="F81" s="13"/>
      <c r="G81" s="13"/>
      <c r="H81" s="13"/>
      <c r="I81" s="13"/>
      <c r="J81" s="13"/>
    </row>
    <row r="82" spans="1:10" ht="15" customHeight="1" x14ac:dyDescent="0.25">
      <c r="A82" s="23" t="s">
        <v>242</v>
      </c>
      <c r="B82" s="88" t="str">
        <f>IF($M$1="EN",INDEX(content,MATCH(A82,symbol,0),2),IF($M$1="NL",INDEX(content,MATCH(A82,symbol,0),3),IF($M$1="FR",INDEX(content,MATCH(A82,symbol,0),4),IF($M$1="DE",INDEX(content,MATCH(A82,symbol,0),5),IF($M$1="PL",INDEX(content,MATCH(A82,symbol,0),6))))))</f>
        <v>A-B</v>
      </c>
      <c r="C82" s="88"/>
      <c r="D82" s="88"/>
      <c r="E82" s="88"/>
      <c r="F82" s="88"/>
      <c r="G82" s="88"/>
      <c r="H82" s="88"/>
      <c r="I82" s="88"/>
      <c r="J82" s="88"/>
    </row>
    <row r="83" spans="1:10" x14ac:dyDescent="0.25">
      <c r="A83" s="70"/>
      <c r="B83" s="71"/>
      <c r="C83" s="71"/>
      <c r="D83" s="17"/>
      <c r="E83" s="11" t="s">
        <v>2</v>
      </c>
      <c r="F83" s="11" t="s">
        <v>3</v>
      </c>
      <c r="G83" s="11" t="s">
        <v>4</v>
      </c>
      <c r="H83" s="11" t="s">
        <v>5</v>
      </c>
      <c r="I83" s="11" t="s">
        <v>6</v>
      </c>
      <c r="J83" s="11" t="s">
        <v>7</v>
      </c>
    </row>
    <row r="84" spans="1:10" ht="12.75" x14ac:dyDescent="0.25">
      <c r="A84" s="70"/>
      <c r="B84" s="12" t="s">
        <v>380</v>
      </c>
      <c r="C84" s="12" t="str">
        <f>IF($M$1="EN",INDEX(content,MATCH(B84,symbol,0),2),IF($M$1="NL",INDEX(content,MATCH(B84,symbol,0),3),IF($M$1="FR",INDEX(content,MATCH(B84,symbol,0),4),IF($M$1="DE",INDEX(content,MATCH(B84,symbol,0),5),IF($M$1="PL",INDEX(content,MATCH(B84,symbol,0),6))))))&amp;" grade 4.6"</f>
        <v>A-B grade 4.6</v>
      </c>
      <c r="D84" s="13" t="s">
        <v>186</v>
      </c>
      <c r="E84" s="13">
        <v>7</v>
      </c>
      <c r="F84" s="13">
        <v>12</v>
      </c>
      <c r="G84" s="13">
        <v>17</v>
      </c>
      <c r="H84" s="13">
        <v>31</v>
      </c>
      <c r="I84" s="13">
        <v>49</v>
      </c>
      <c r="J84" s="13">
        <v>71</v>
      </c>
    </row>
    <row r="85" spans="1:10" ht="12.75" x14ac:dyDescent="0.25">
      <c r="A85" s="70"/>
      <c r="B85" s="18" t="s">
        <v>271</v>
      </c>
      <c r="C85" s="12" t="str">
        <f>IF($M$1="EN",INDEX(content,MATCH(B85,symbol,0),2),IF($M$1="NL",INDEX(content,MATCH(B85,symbol,0),3),IF($M$1="FR",INDEX(content,MATCH(B85,symbol,0),4),IF($M$1="DE",INDEX(content,MATCH(B85,symbol,0),5),IF($M$1="PL",INDEX(content,MATCH(B85,symbol,0),6))))))</f>
        <v>A-B</v>
      </c>
      <c r="D85" s="13" t="s">
        <v>187</v>
      </c>
      <c r="E85" s="70">
        <v>1.67</v>
      </c>
      <c r="F85" s="70"/>
      <c r="G85" s="70"/>
      <c r="H85" s="70"/>
      <c r="I85" s="70"/>
      <c r="J85" s="70"/>
    </row>
    <row r="86" spans="1:10" ht="12.75" x14ac:dyDescent="0.25">
      <c r="A86" s="70"/>
      <c r="B86" s="12" t="s">
        <v>380</v>
      </c>
      <c r="C86" s="12" t="str">
        <f>IF($M$1="EN",INDEX(content,MATCH(B86,symbol,0),2),IF($M$1="NL",INDEX(content,MATCH(B86,symbol,0),3),IF($M$1="FR",INDEX(content,MATCH(B86,symbol,0),4),IF($M$1="DE",INDEX(content,MATCH(B86,symbol,0),5),IF($M$1="PL",INDEX(content,MATCH(B86,symbol,0),6))))))&amp;" grade 5.8"</f>
        <v>A-B grade 5.8</v>
      </c>
      <c r="D86" s="13" t="s">
        <v>186</v>
      </c>
      <c r="E86" s="13">
        <v>9</v>
      </c>
      <c r="F86" s="13">
        <v>15</v>
      </c>
      <c r="G86" s="13">
        <v>21</v>
      </c>
      <c r="H86" s="13">
        <v>39</v>
      </c>
      <c r="I86" s="13">
        <v>61</v>
      </c>
      <c r="J86" s="13">
        <v>88</v>
      </c>
    </row>
    <row r="87" spans="1:10" ht="12.75" x14ac:dyDescent="0.25">
      <c r="A87" s="70"/>
      <c r="B87" s="18" t="s">
        <v>271</v>
      </c>
      <c r="C87" s="12" t="str">
        <f>IF($M$1="EN",INDEX(content,MATCH(B87,symbol,0),2),IF($M$1="NL",INDEX(content,MATCH(B87,symbol,0),3),IF($M$1="FR",INDEX(content,MATCH(B87,symbol,0),4),IF($M$1="DE",INDEX(content,MATCH(B87,symbol,0),5),IF($M$1="PL",INDEX(content,MATCH(B87,symbol,0),6))))))</f>
        <v>A-B</v>
      </c>
      <c r="D87" s="13" t="s">
        <v>187</v>
      </c>
      <c r="E87" s="70">
        <v>1.25</v>
      </c>
      <c r="F87" s="70"/>
      <c r="G87" s="70"/>
      <c r="H87" s="70"/>
      <c r="I87" s="70"/>
      <c r="J87" s="70"/>
    </row>
    <row r="88" spans="1:10" ht="12.75" x14ac:dyDescent="0.25">
      <c r="A88" s="70"/>
      <c r="B88" s="12" t="s">
        <v>380</v>
      </c>
      <c r="C88" s="12" t="str">
        <f>IF($M$1="EN",INDEX(content,MATCH(B88,symbol,0),2),IF($M$1="NL",INDEX(content,MATCH(B88,symbol,0),3),IF($M$1="FR",INDEX(content,MATCH(B88,symbol,0),4),IF($M$1="DE",INDEX(content,MATCH(B88,symbol,0),5),IF($M$1="PL",INDEX(content,MATCH(B88,symbol,0),6))))))&amp;" grade 8.8"</f>
        <v>A-B grade 8.8</v>
      </c>
      <c r="D88" s="13" t="s">
        <v>186</v>
      </c>
      <c r="E88" s="13">
        <v>15</v>
      </c>
      <c r="F88" s="13">
        <v>23</v>
      </c>
      <c r="G88" s="13">
        <v>34</v>
      </c>
      <c r="H88" s="13">
        <v>63</v>
      </c>
      <c r="I88" s="13">
        <v>98</v>
      </c>
      <c r="J88" s="13">
        <v>141</v>
      </c>
    </row>
    <row r="89" spans="1:10" ht="12.75" x14ac:dyDescent="0.25">
      <c r="A89" s="70"/>
      <c r="B89" s="18" t="s">
        <v>271</v>
      </c>
      <c r="C89" s="12" t="str">
        <f>IF($M$1="EN",INDEX(content,MATCH(B89,symbol,0),2),IF($M$1="NL",INDEX(content,MATCH(B89,symbol,0),3),IF($M$1="FR",INDEX(content,MATCH(B89,symbol,0),4),IF($M$1="DE",INDEX(content,MATCH(B89,symbol,0),5),IF($M$1="PL",INDEX(content,MATCH(B89,symbol,0),6))))))</f>
        <v>A-B</v>
      </c>
      <c r="D89" s="13" t="s">
        <v>187</v>
      </c>
      <c r="E89" s="70">
        <v>1.25</v>
      </c>
      <c r="F89" s="70"/>
      <c r="G89" s="70"/>
      <c r="H89" s="70"/>
      <c r="I89" s="70"/>
      <c r="J89" s="70"/>
    </row>
    <row r="90" spans="1:10" ht="12.75" x14ac:dyDescent="0.25">
      <c r="A90" s="70"/>
      <c r="B90" s="12" t="s">
        <v>380</v>
      </c>
      <c r="C90" s="12" t="str">
        <f>IF($M$1="EN",INDEX(content,MATCH(B90,symbol,0),2),IF($M$1="NL",INDEX(content,MATCH(B90,symbol,0),3),IF($M$1="FR",INDEX(content,MATCH(B90,symbol,0),4),IF($M$1="DE",INDEX(content,MATCH(B90,symbol,0),5),IF($M$1="PL",INDEX(content,MATCH(B90,symbol,0),6))))))&amp;" grade 10.9"</f>
        <v>A-B grade 10.9</v>
      </c>
      <c r="D90" s="13" t="s">
        <v>186</v>
      </c>
      <c r="E90" s="13">
        <v>18</v>
      </c>
      <c r="F90" s="13">
        <v>29</v>
      </c>
      <c r="G90" s="13">
        <v>42</v>
      </c>
      <c r="H90" s="13">
        <v>79</v>
      </c>
      <c r="I90" s="13">
        <v>123</v>
      </c>
      <c r="J90" s="13">
        <v>177</v>
      </c>
    </row>
    <row r="91" spans="1:10" ht="12.75" x14ac:dyDescent="0.25">
      <c r="A91" s="70"/>
      <c r="B91" s="18" t="s">
        <v>271</v>
      </c>
      <c r="C91" s="12" t="str">
        <f>IF($M$1="EN",INDEX(content,MATCH(B91,symbol,0),2),IF($M$1="NL",INDEX(content,MATCH(B91,symbol,0),3),IF($M$1="FR",INDEX(content,MATCH(B91,symbol,0),4),IF($M$1="DE",INDEX(content,MATCH(B91,symbol,0),5),IF($M$1="PL",INDEX(content,MATCH(B91,symbol,0),6))))))</f>
        <v>A-B</v>
      </c>
      <c r="D91" s="13" t="s">
        <v>187</v>
      </c>
      <c r="E91" s="70">
        <v>1.5</v>
      </c>
      <c r="F91" s="70"/>
      <c r="G91" s="70"/>
      <c r="H91" s="70"/>
      <c r="I91" s="70"/>
      <c r="J91" s="70"/>
    </row>
    <row r="92" spans="1:10" ht="12.75" x14ac:dyDescent="0.25">
      <c r="A92" s="70"/>
      <c r="B92" s="12" t="s">
        <v>380</v>
      </c>
      <c r="C92" s="12" t="str">
        <f>IF($M$1="EN",INDEX(content,MATCH(B92,symbol,0),2),IF($M$1="NL",INDEX(content,MATCH(B92,symbol,0),3),IF($M$1="FR",INDEX(content,MATCH(B92,symbol,0),4),IF($M$1="DE",INDEX(content,MATCH(B92,symbol,0),5),IF($M$1="PL",INDEX(content,MATCH(B92,symbol,0),6))))))&amp;" A2-70 / A4-70 "</f>
        <v xml:space="preserve">A-B A2-70 / A4-70 </v>
      </c>
      <c r="D92" s="13" t="s">
        <v>186</v>
      </c>
      <c r="E92" s="13">
        <v>13</v>
      </c>
      <c r="F92" s="13">
        <v>20</v>
      </c>
      <c r="G92" s="13">
        <v>30</v>
      </c>
      <c r="H92" s="13">
        <v>55</v>
      </c>
      <c r="I92" s="13">
        <v>86</v>
      </c>
      <c r="J92" s="13">
        <v>124</v>
      </c>
    </row>
    <row r="93" spans="1:10" ht="12.75" x14ac:dyDescent="0.25">
      <c r="A93" s="70"/>
      <c r="B93" s="18" t="s">
        <v>271</v>
      </c>
      <c r="C93" s="12" t="str">
        <f>IF($M$1="EN",INDEX(content,MATCH(B93,symbol,0),2),IF($M$1="NL",INDEX(content,MATCH(B93,symbol,0),3),IF($M$1="FR",INDEX(content,MATCH(B93,symbol,0),4),IF($M$1="DE",INDEX(content,MATCH(B93,symbol,0),5),IF($M$1="PL",INDEX(content,MATCH(B93,symbol,0),6))))))</f>
        <v>A-B</v>
      </c>
      <c r="D93" s="13" t="s">
        <v>187</v>
      </c>
      <c r="E93" s="70">
        <v>1.56</v>
      </c>
      <c r="F93" s="70"/>
      <c r="G93" s="70"/>
      <c r="H93" s="70"/>
      <c r="I93" s="70"/>
      <c r="J93" s="70"/>
    </row>
    <row r="94" spans="1:10" ht="12.75" x14ac:dyDescent="0.25">
      <c r="A94" s="70"/>
      <c r="B94" s="12" t="s">
        <v>380</v>
      </c>
      <c r="C94" s="12" t="str">
        <f>IF($M$1="EN",INDEX(content,MATCH(B94,symbol,0),2),IF($M$1="NL",INDEX(content,MATCH(B94,symbol,0),3),IF($M$1="FR",INDEX(content,MATCH(B94,symbol,0),4),IF($M$1="DE",INDEX(content,MATCH(B94,symbol,0),5),IF($M$1="PL",INDEX(content,MATCH(B94,symbol,0),6))))))&amp;" A4-80 "</f>
        <v xml:space="preserve">A-B A4-80 </v>
      </c>
      <c r="D94" s="13" t="s">
        <v>186</v>
      </c>
      <c r="E94" s="13">
        <v>15</v>
      </c>
      <c r="F94" s="13">
        <v>23</v>
      </c>
      <c r="G94" s="13">
        <v>34</v>
      </c>
      <c r="H94" s="13">
        <v>63</v>
      </c>
      <c r="I94" s="13">
        <v>98</v>
      </c>
      <c r="J94" s="13">
        <v>141</v>
      </c>
    </row>
    <row r="95" spans="1:10" ht="12.75" x14ac:dyDescent="0.25">
      <c r="A95" s="70"/>
      <c r="B95" s="18" t="s">
        <v>271</v>
      </c>
      <c r="C95" s="12" t="str">
        <f>IF($M$1="EN",INDEX(content,MATCH(B95,symbol,0),2),IF($M$1="NL",INDEX(content,MATCH(B95,symbol,0),3),IF($M$1="FR",INDEX(content,MATCH(B95,symbol,0),4),IF($M$1="DE",INDEX(content,MATCH(B95,symbol,0),5),IF($M$1="PL",INDEX(content,MATCH(B95,symbol,0),6))))))</f>
        <v>A-B</v>
      </c>
      <c r="D95" s="13" t="s">
        <v>187</v>
      </c>
      <c r="E95" s="70">
        <v>1.33</v>
      </c>
      <c r="F95" s="70"/>
      <c r="G95" s="70"/>
      <c r="H95" s="70"/>
      <c r="I95" s="70"/>
      <c r="J95" s="70"/>
    </row>
    <row r="96" spans="1:10" ht="12.75" x14ac:dyDescent="0.25">
      <c r="A96" s="70"/>
      <c r="B96" s="12" t="s">
        <v>380</v>
      </c>
      <c r="C96" s="12" t="str">
        <f>IF($M$1="EN",INDEX(content,MATCH(B96,symbol,0),2),IF($M$1="NL",INDEX(content,MATCH(B96,symbol,0),3),IF($M$1="FR",INDEX(content,MATCH(B96,symbol,0),4),IF($M$1="DE",INDEX(content,MATCH(B96,symbol,0),5),IF($M$1="PL",INDEX(content,MATCH(B96,symbol,0),6))))))&amp;" 1.4529"</f>
        <v>A-B 1.4529</v>
      </c>
      <c r="D96" s="13" t="s">
        <v>186</v>
      </c>
      <c r="E96" s="13">
        <v>13</v>
      </c>
      <c r="F96" s="13">
        <v>20</v>
      </c>
      <c r="G96" s="13">
        <v>30</v>
      </c>
      <c r="H96" s="13">
        <v>55</v>
      </c>
      <c r="I96" s="13">
        <v>86</v>
      </c>
      <c r="J96" s="13">
        <v>124</v>
      </c>
    </row>
    <row r="97" spans="1:10" ht="12.75" x14ac:dyDescent="0.25">
      <c r="A97" s="70"/>
      <c r="B97" s="18" t="s">
        <v>271</v>
      </c>
      <c r="C97" s="12" t="str">
        <f>IF($M$1="EN",INDEX(content,MATCH(B97,symbol,0),2),IF($M$1="NL",INDEX(content,MATCH(B97,symbol,0),3),IF($M$1="FR",INDEX(content,MATCH(B97,symbol,0),4),IF($M$1="DE",INDEX(content,MATCH(B97,symbol,0),5),IF($M$1="PL",INDEX(content,MATCH(B97,symbol,0),6))))))</f>
        <v>A-B</v>
      </c>
      <c r="D97" s="13" t="s">
        <v>187</v>
      </c>
      <c r="E97" s="70">
        <v>1.25</v>
      </c>
      <c r="F97" s="70"/>
      <c r="G97" s="70"/>
      <c r="H97" s="70"/>
      <c r="I97" s="70"/>
      <c r="J97" s="70"/>
    </row>
    <row r="99" spans="1:10" x14ac:dyDescent="0.25">
      <c r="A99" s="23" t="s">
        <v>243</v>
      </c>
      <c r="B99" s="88" t="str">
        <f>IF($M$1="EN",INDEX(content,MATCH(A99,symbol,0),2),IF($M$1="NL",INDEX(content,MATCH(A99,symbol,0),3),IF($M$1="FR",INDEX(content,MATCH(A99,symbol,0),4),IF($M$1="DE",INDEX(content,MATCH(A99,symbol,0),5),IF($M$1="PL",INDEX(content,MATCH(A99,symbol,0),6))))))</f>
        <v>A-B</v>
      </c>
      <c r="C99" s="88"/>
      <c r="D99" s="88"/>
      <c r="E99" s="88"/>
      <c r="F99" s="88"/>
      <c r="G99" s="88"/>
      <c r="H99" s="88"/>
      <c r="I99" s="88"/>
      <c r="J99" s="88"/>
    </row>
    <row r="100" spans="1:10" x14ac:dyDescent="0.25">
      <c r="A100" s="70"/>
      <c r="B100" s="71"/>
      <c r="C100" s="71"/>
      <c r="D100" s="17"/>
      <c r="E100" s="11" t="s">
        <v>2</v>
      </c>
      <c r="F100" s="11" t="s">
        <v>3</v>
      </c>
      <c r="G100" s="11" t="s">
        <v>4</v>
      </c>
      <c r="H100" s="11" t="s">
        <v>5</v>
      </c>
      <c r="I100" s="11" t="s">
        <v>6</v>
      </c>
      <c r="J100" s="11" t="s">
        <v>7</v>
      </c>
    </row>
    <row r="101" spans="1:10" x14ac:dyDescent="0.25">
      <c r="A101" s="70"/>
      <c r="B101" s="12" t="s">
        <v>125</v>
      </c>
      <c r="C101" s="12" t="str">
        <f>IF($M$1="EN",INDEX(content,MATCH(B101,symbol,0),2),IF($M$1="NL",INDEX(content,MATCH(B101,symbol,0),3),IF($M$1="FR",INDEX(content,MATCH(B101,symbol,0),4),IF($M$1="DE",INDEX(content,MATCH(B101,symbol,0),5),IF($M$1="PL",INDEX(content,MATCH(B101,symbol,0),6))))))</f>
        <v>A-B</v>
      </c>
      <c r="D101" s="13" t="s">
        <v>185</v>
      </c>
      <c r="E101" s="70">
        <v>2</v>
      </c>
      <c r="F101" s="70"/>
      <c r="G101" s="70"/>
      <c r="H101" s="70"/>
      <c r="I101" s="70"/>
      <c r="J101" s="70"/>
    </row>
    <row r="102" spans="1:10" ht="15" customHeight="1" x14ac:dyDescent="0.25">
      <c r="A102" s="70"/>
      <c r="B102" s="18" t="s">
        <v>280</v>
      </c>
      <c r="C102" s="12" t="str">
        <f>IF($M$1="EN",INDEX(content,MATCH(B102,symbol,0),2),IF($M$1="NL",INDEX(content,MATCH(B102,symbol,0),3),IF($M$1="FR",INDEX(content,MATCH(B102,symbol,0),4),IF($M$1="DE",INDEX(content,MATCH(B102,symbol,0),5),IF($M$1="PL",INDEX(content,MATCH(B102,symbol,0),6))))))</f>
        <v>A-B</v>
      </c>
      <c r="D102" s="13" t="s">
        <v>187</v>
      </c>
      <c r="E102" s="70">
        <v>1.5</v>
      </c>
      <c r="F102" s="70"/>
      <c r="G102" s="70"/>
      <c r="H102" s="70"/>
      <c r="I102" s="70"/>
      <c r="J102" s="70"/>
    </row>
    <row r="104" spans="1:10" x14ac:dyDescent="0.25">
      <c r="A104" s="23" t="s">
        <v>244</v>
      </c>
      <c r="B104" s="88" t="str">
        <f>IF($M$1="EN",INDEX(content,MATCH(A104,symbol,0),2),IF($M$1="NL",INDEX(content,MATCH(A104,symbol,0),3),IF($M$1="FR",INDEX(content,MATCH(A104,symbol,0),4),IF($M$1="DE",INDEX(content,MATCH(A104,symbol,0),5),IF($M$1="PL",INDEX(content,MATCH(A104,symbol,0),6))))))</f>
        <v>A-B</v>
      </c>
      <c r="C104" s="88"/>
      <c r="D104" s="88"/>
      <c r="E104" s="88"/>
      <c r="F104" s="88"/>
      <c r="G104" s="88"/>
      <c r="H104" s="88"/>
      <c r="I104" s="88"/>
      <c r="J104" s="88"/>
    </row>
    <row r="105" spans="1:10" x14ac:dyDescent="0.25">
      <c r="A105" s="70"/>
      <c r="B105" s="71"/>
      <c r="C105" s="71"/>
      <c r="D105" s="17"/>
      <c r="E105" s="11" t="s">
        <v>2</v>
      </c>
      <c r="F105" s="11" t="s">
        <v>3</v>
      </c>
      <c r="G105" s="11" t="s">
        <v>4</v>
      </c>
      <c r="H105" s="11" t="s">
        <v>5</v>
      </c>
      <c r="I105" s="11" t="s">
        <v>6</v>
      </c>
      <c r="J105" s="11" t="s">
        <v>7</v>
      </c>
    </row>
    <row r="106" spans="1:10" ht="17.25" customHeight="1" x14ac:dyDescent="0.25">
      <c r="A106" s="70"/>
      <c r="B106" s="70" t="s">
        <v>245</v>
      </c>
      <c r="C106" s="70"/>
      <c r="D106" s="70"/>
      <c r="E106" s="70"/>
      <c r="F106" s="70"/>
      <c r="G106" s="70"/>
      <c r="H106" s="70"/>
      <c r="I106" s="70"/>
      <c r="J106" s="70"/>
    </row>
    <row r="107" spans="1:10" ht="15.75" customHeight="1" x14ac:dyDescent="0.25">
      <c r="A107" s="70"/>
      <c r="B107" s="18" t="s">
        <v>281</v>
      </c>
      <c r="C107" s="12" t="str">
        <f>IF($M$1="EN",INDEX(content,MATCH(B107,symbol,0),2),IF($M$1="NL",INDEX(content,MATCH(B107,symbol,0),3),IF($M$1="FR",INDEX(content,MATCH(B107,symbol,0),4),IF($M$1="DE",INDEX(content,MATCH(B107,symbol,0),5),IF($M$1="PL",INDEX(content,MATCH(B107,symbol,0),6))))))</f>
        <v>A-B</v>
      </c>
      <c r="D107" s="13" t="s">
        <v>187</v>
      </c>
      <c r="E107" s="70">
        <v>1.5</v>
      </c>
      <c r="F107" s="70"/>
      <c r="G107" s="70"/>
      <c r="H107" s="70"/>
      <c r="I107" s="70"/>
      <c r="J107" s="70"/>
    </row>
    <row r="109" spans="1:10" x14ac:dyDescent="0.25">
      <c r="A109" s="23" t="s">
        <v>257</v>
      </c>
      <c r="B109" s="88" t="str">
        <f>IF($M$1="EN",INDEX(content,MATCH(A109,symbol,0),2),IF($M$1="NL",INDEX(content,MATCH(A109,symbol,0),3),IF($M$1="FR",INDEX(content,MATCH(A109,symbol,0),4),IF($M$1="DE",INDEX(content,MATCH(A109,symbol,0),5),IF($M$1="PL",INDEX(content,MATCH(A109,symbol,0),6))))))</f>
        <v>A-B</v>
      </c>
      <c r="C109" s="88"/>
      <c r="D109" s="88"/>
      <c r="E109" s="88"/>
      <c r="F109" s="88"/>
      <c r="G109" s="88"/>
      <c r="H109" s="88"/>
      <c r="I109" s="88"/>
      <c r="J109" s="88"/>
    </row>
    <row r="110" spans="1:10" x14ac:dyDescent="0.25">
      <c r="A110" s="70"/>
      <c r="B110" s="71"/>
      <c r="C110" s="71"/>
      <c r="D110" s="17"/>
      <c r="E110" s="11" t="s">
        <v>2</v>
      </c>
      <c r="F110" s="11" t="s">
        <v>3</v>
      </c>
      <c r="G110" s="11" t="s">
        <v>4</v>
      </c>
      <c r="H110" s="11" t="s">
        <v>5</v>
      </c>
      <c r="I110" s="11" t="s">
        <v>6</v>
      </c>
      <c r="J110" s="11" t="s">
        <v>7</v>
      </c>
    </row>
    <row r="111" spans="1:10" x14ac:dyDescent="0.25">
      <c r="A111" s="70"/>
      <c r="B111" s="24" t="s">
        <v>139</v>
      </c>
      <c r="C111" s="12" t="str">
        <f>IF($M$1="EN",INDEX(content,MATCH(B111,symbol,0),2),IF($M$1="NL",INDEX(content,MATCH(B111,symbol,0),3),IF($M$1="FR",INDEX(content,MATCH(B111,symbol,0),4),IF($M$1="DE",INDEX(content,MATCH(B111,symbol,0),5),IF($M$1="PL",INDEX(content,MATCH(B111,symbol,0),6))))))</f>
        <v>A-B</v>
      </c>
      <c r="D111" s="13" t="s">
        <v>254</v>
      </c>
      <c r="E111" s="13"/>
      <c r="F111" s="13"/>
      <c r="G111" s="13"/>
      <c r="H111" s="13"/>
      <c r="I111" s="13"/>
      <c r="J111" s="13"/>
    </row>
    <row r="112" spans="1:10" x14ac:dyDescent="0.25">
      <c r="A112" s="70"/>
      <c r="B112" s="24" t="s">
        <v>423</v>
      </c>
      <c r="C112" s="12" t="str">
        <f>IF($M$1="EN",INDEX(content,MATCH(B112,symbol,0),2),IF($M$1="NL",INDEX(content,MATCH(B112,symbol,0),3),IF($M$1="FR",INDEX(content,MATCH(B112,symbol,0),4),IF($M$1="DE",INDEX(content,MATCH(B112,symbol,0),5),IF($M$1="PL",INDEX(content,MATCH(B112,symbol,0),6))))))</f>
        <v>A-B</v>
      </c>
      <c r="D112" s="13" t="s">
        <v>185</v>
      </c>
      <c r="E112" s="13"/>
      <c r="F112" s="13"/>
      <c r="G112" s="13"/>
      <c r="H112" s="13"/>
      <c r="I112" s="13"/>
      <c r="J112" s="13"/>
    </row>
    <row r="113" spans="1:10" x14ac:dyDescent="0.25">
      <c r="A113" s="70"/>
      <c r="B113" s="24" t="s">
        <v>424</v>
      </c>
      <c r="C113" s="12" t="str">
        <f>IF($M$1="EN",INDEX(content,MATCH(B113,symbol,0),2),IF($M$1="NL",INDEX(content,MATCH(B113,symbol,0),3),IF($M$1="FR",INDEX(content,MATCH(B113,symbol,0),4),IF($M$1="DE",INDEX(content,MATCH(B113,symbol,0),5),IF($M$1="PL",INDEX(content,MATCH(B113,symbol,0),6))))))</f>
        <v>A-B</v>
      </c>
      <c r="D113" s="13" t="s">
        <v>185</v>
      </c>
      <c r="E113" s="13"/>
      <c r="F113" s="13"/>
      <c r="G113" s="13"/>
      <c r="H113" s="13"/>
      <c r="I113" s="13"/>
      <c r="J113" s="13"/>
    </row>
    <row r="114" spans="1:10" x14ac:dyDescent="0.25">
      <c r="A114" s="6"/>
      <c r="B114" s="25"/>
    </row>
  </sheetData>
  <mergeCells count="73">
    <mergeCell ref="B2:J2"/>
    <mergeCell ref="B4:J4"/>
    <mergeCell ref="A5:A18"/>
    <mergeCell ref="E13:G13"/>
    <mergeCell ref="H13:J13"/>
    <mergeCell ref="E18:G18"/>
    <mergeCell ref="H18:J18"/>
    <mergeCell ref="B21:J21"/>
    <mergeCell ref="B38:J38"/>
    <mergeCell ref="A22:A36"/>
    <mergeCell ref="B22:C22"/>
    <mergeCell ref="E24:J24"/>
    <mergeCell ref="E26:J26"/>
    <mergeCell ref="E28:J28"/>
    <mergeCell ref="E30:J30"/>
    <mergeCell ref="E32:J32"/>
    <mergeCell ref="E34:J34"/>
    <mergeCell ref="E36:J36"/>
    <mergeCell ref="B51:J51"/>
    <mergeCell ref="A52:A55"/>
    <mergeCell ref="B52:C52"/>
    <mergeCell ref="E53:J53"/>
    <mergeCell ref="E54:J54"/>
    <mergeCell ref="E55:J55"/>
    <mergeCell ref="A39:A49"/>
    <mergeCell ref="B39:C39"/>
    <mergeCell ref="C40:J40"/>
    <mergeCell ref="C42:J42"/>
    <mergeCell ref="E43:J43"/>
    <mergeCell ref="B44:B49"/>
    <mergeCell ref="D44:D49"/>
    <mergeCell ref="E44:J44"/>
    <mergeCell ref="E45:J45"/>
    <mergeCell ref="E46:J46"/>
    <mergeCell ref="E47:J47"/>
    <mergeCell ref="E48:J48"/>
    <mergeCell ref="E49:J49"/>
    <mergeCell ref="B57:J57"/>
    <mergeCell ref="A58:A61"/>
    <mergeCell ref="B58:C58"/>
    <mergeCell ref="B65:J65"/>
    <mergeCell ref="A66:A80"/>
    <mergeCell ref="B66:C66"/>
    <mergeCell ref="E68:J68"/>
    <mergeCell ref="E70:J70"/>
    <mergeCell ref="E72:J72"/>
    <mergeCell ref="E74:J74"/>
    <mergeCell ref="E76:J76"/>
    <mergeCell ref="E78:J78"/>
    <mergeCell ref="E80:J80"/>
    <mergeCell ref="B82:J82"/>
    <mergeCell ref="A83:A97"/>
    <mergeCell ref="B83:C83"/>
    <mergeCell ref="E85:J85"/>
    <mergeCell ref="E87:J87"/>
    <mergeCell ref="E89:J89"/>
    <mergeCell ref="E91:J91"/>
    <mergeCell ref="E93:J93"/>
    <mergeCell ref="E95:J95"/>
    <mergeCell ref="E97:J97"/>
    <mergeCell ref="B99:J99"/>
    <mergeCell ref="A100:A102"/>
    <mergeCell ref="B100:C100"/>
    <mergeCell ref="E101:J101"/>
    <mergeCell ref="E102:J102"/>
    <mergeCell ref="A110:A113"/>
    <mergeCell ref="B110:C110"/>
    <mergeCell ref="B104:J104"/>
    <mergeCell ref="A105:A107"/>
    <mergeCell ref="B105:C105"/>
    <mergeCell ref="B106:J106"/>
    <mergeCell ref="E107:J107"/>
    <mergeCell ref="B109:J10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languages!$A$73:$A$75</xm:f>
          </x14:formula1>
          <xm:sqref>B42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69148-04B0-4607-812A-C14882821990}">
  <dimension ref="A1:M94"/>
  <sheetViews>
    <sheetView topLeftCell="A70" zoomScale="145" zoomScaleNormal="145" workbookViewId="0">
      <selection activeCell="A90" sqref="A90"/>
    </sheetView>
  </sheetViews>
  <sheetFormatPr defaultColWidth="9.140625" defaultRowHeight="11.25" x14ac:dyDescent="0.25"/>
  <cols>
    <col min="1" max="1" width="13.28515625" style="5" customWidth="1"/>
    <col min="2" max="2" width="5.140625" style="5" customWidth="1"/>
    <col min="3" max="3" width="29.7109375" style="5" customWidth="1"/>
    <col min="4" max="4" width="7.85546875" style="6" bestFit="1" customWidth="1"/>
    <col min="5" max="5" width="11" style="6" bestFit="1" customWidth="1"/>
    <col min="6" max="7" width="7.5703125" style="6" bestFit="1" customWidth="1"/>
    <col min="8" max="16384" width="9.140625" style="5"/>
  </cols>
  <sheetData>
    <row r="1" spans="1:10" x14ac:dyDescent="0.25">
      <c r="J1" s="5" t="s">
        <v>436</v>
      </c>
    </row>
    <row r="2" spans="1:10" x14ac:dyDescent="0.25">
      <c r="A2" s="7" t="s">
        <v>246</v>
      </c>
      <c r="B2" s="82" t="str">
        <f>IF($J$1="EN",INDEX(content,MATCH(A2,symbol,0),2),IF($J$1="NL",INDEX(content,MATCH(A2,symbol,0),3),IF($J$1="FR",INDEX(content,MATCH(A2,symbol,0),4),IF($J$1="DE",INDEX(content,MATCH(A2,symbol,0),5),IF($J$1="PL",INDEX(content,MATCH(A2,symbol,0),6))))))</f>
        <v>Draadstang</v>
      </c>
      <c r="C2" s="82"/>
      <c r="D2" s="82"/>
      <c r="E2" s="82"/>
      <c r="F2" s="82"/>
      <c r="G2" s="82"/>
    </row>
    <row r="4" spans="1:10" x14ac:dyDescent="0.25">
      <c r="A4" s="8" t="s">
        <v>213</v>
      </c>
      <c r="B4" s="88" t="str">
        <f>IF($J$1="EN",INDEX(content,MATCH(A4,symbol,0),2),IF($J$1="NL",INDEX(content,MATCH(A4,symbol,0),3),IF($J$1="FR",INDEX(content,MATCH(A4,symbol,0),4),IF($J$1="DE",INDEX(content,MATCH(A4,symbol,0),5),IF($J$1="PL",INDEX(content,MATCH(A4,symbol,0),6))))))</f>
        <v>Installatieparameters</v>
      </c>
      <c r="C4" s="88"/>
      <c r="D4" s="88"/>
      <c r="E4" s="88"/>
      <c r="F4" s="88"/>
      <c r="G4" s="88"/>
    </row>
    <row r="5" spans="1:10" x14ac:dyDescent="0.25">
      <c r="A5" s="12"/>
      <c r="B5" s="50"/>
      <c r="C5" s="50"/>
      <c r="D5" s="11"/>
      <c r="E5" s="11" t="s">
        <v>2</v>
      </c>
      <c r="F5" s="11" t="s">
        <v>3</v>
      </c>
      <c r="G5" s="11" t="s">
        <v>4</v>
      </c>
    </row>
    <row r="6" spans="1:10" x14ac:dyDescent="0.25">
      <c r="A6" s="21" t="s">
        <v>631</v>
      </c>
      <c r="B6" s="53"/>
      <c r="C6" s="54" t="str">
        <f>IF($J$1="EN",INDEX(content,MATCH(A6,symbol,0),2),IF($J$1="NL",INDEX(content,MATCH(A6,symbol,0),3),IF($J$1="FR",INDEX(content,MATCH(A6,symbol,0),4),IF($J$1="DE",INDEX(content,MATCH(A6,symbol,0),5),IF($J$1="PL",INDEX(content,MATCH(A6,symbol,0),6))))))</f>
        <v>Zeefhuls + draadstang</v>
      </c>
      <c r="D6" s="55"/>
      <c r="E6" s="55"/>
      <c r="F6" s="55"/>
      <c r="G6" s="55"/>
    </row>
    <row r="7" spans="1:10" ht="12.75" x14ac:dyDescent="0.25">
      <c r="A7" s="79"/>
      <c r="B7" s="12" t="s">
        <v>260</v>
      </c>
      <c r="C7" s="12" t="str">
        <f t="shared" ref="C7:C11" si="0">IF($J$1="EN",INDEX(content,MATCH(B7,symbol,0),2),IF($J$1="NL",INDEX(content,MATCH(B7,symbol,0),3),IF($J$1="FR",INDEX(content,MATCH(B7,symbol,0),4),IF($J$1="DE",INDEX(content,MATCH(B7,symbol,0),5),IF($J$1="PL",INDEX(content,MATCH(B7,symbol,0),6))))))</f>
        <v>Nominale boordiameter</v>
      </c>
      <c r="D7" s="49" t="s">
        <v>185</v>
      </c>
      <c r="E7" s="49" t="s">
        <v>639</v>
      </c>
      <c r="F7" s="49" t="s">
        <v>639</v>
      </c>
      <c r="G7" s="49">
        <v>20</v>
      </c>
    </row>
    <row r="8" spans="1:10" ht="12.75" x14ac:dyDescent="0.25">
      <c r="A8" s="80"/>
      <c r="B8" s="14" t="s">
        <v>261</v>
      </c>
      <c r="C8" s="12" t="str">
        <f t="shared" si="0"/>
        <v>Aandraaimoment</v>
      </c>
      <c r="D8" s="49" t="s">
        <v>186</v>
      </c>
      <c r="E8" s="49">
        <v>2</v>
      </c>
      <c r="F8" s="49">
        <v>2</v>
      </c>
      <c r="G8" s="49">
        <v>2</v>
      </c>
    </row>
    <row r="9" spans="1:10" ht="12.75" x14ac:dyDescent="0.25">
      <c r="A9" s="80"/>
      <c r="B9" s="14" t="s">
        <v>295</v>
      </c>
      <c r="C9" s="12" t="str">
        <f t="shared" si="0"/>
        <v>Diameter reinigingsborstel</v>
      </c>
      <c r="D9" s="49" t="s">
        <v>185</v>
      </c>
      <c r="E9" s="49">
        <v>20</v>
      </c>
      <c r="F9" s="49">
        <v>20</v>
      </c>
      <c r="G9" s="49">
        <v>22</v>
      </c>
    </row>
    <row r="10" spans="1:10" ht="12.75" x14ac:dyDescent="0.25">
      <c r="A10" s="80"/>
      <c r="B10" s="12" t="s">
        <v>311</v>
      </c>
      <c r="C10" s="12" t="str">
        <f t="shared" si="0"/>
        <v>Effectieve plaatsingsdiepte</v>
      </c>
      <c r="D10" s="49" t="s">
        <v>185</v>
      </c>
      <c r="E10" s="49">
        <v>85</v>
      </c>
      <c r="F10" s="49">
        <v>85</v>
      </c>
      <c r="G10" s="49">
        <v>85</v>
      </c>
    </row>
    <row r="11" spans="1:10" ht="12.75" x14ac:dyDescent="0.25">
      <c r="A11" s="81"/>
      <c r="B11" s="12" t="s">
        <v>263</v>
      </c>
      <c r="C11" s="12" t="str">
        <f t="shared" si="0"/>
        <v>Boorgatdiepte</v>
      </c>
      <c r="D11" s="49" t="s">
        <v>185</v>
      </c>
      <c r="E11" s="49">
        <v>90</v>
      </c>
      <c r="F11" s="49">
        <v>90</v>
      </c>
      <c r="G11" s="49">
        <v>90</v>
      </c>
    </row>
    <row r="12" spans="1:10" x14ac:dyDescent="0.25">
      <c r="A12" s="21" t="s">
        <v>635</v>
      </c>
      <c r="B12" s="53"/>
      <c r="C12" s="54" t="str">
        <f>IF($J$1="EN",INDEX(content,MATCH(A12,symbol,0),2),IF($J$1="NL",INDEX(content,MATCH(A12,symbol,0),3),IF($J$1="FR",INDEX(content,MATCH(A12,symbol,0),4),IF($J$1="DE",INDEX(content,MATCH(A12,symbol,0),5),IF($J$1="PL",INDEX(content,MATCH(A12,symbol,0),6))))))</f>
        <v>Binnendraadhuls + draadstang</v>
      </c>
      <c r="D12" s="55"/>
      <c r="E12" s="55"/>
      <c r="F12" s="55"/>
      <c r="G12" s="55"/>
    </row>
    <row r="13" spans="1:10" ht="12.75" x14ac:dyDescent="0.25">
      <c r="A13" s="79"/>
      <c r="B13" s="12" t="s">
        <v>260</v>
      </c>
      <c r="C13" s="12" t="str">
        <f t="shared" ref="C13:C17" si="1">IF($J$1="EN",INDEX(content,MATCH(B13,symbol,0),2),IF($J$1="NL",INDEX(content,MATCH(B13,symbol,0),3),IF($J$1="FR",INDEX(content,MATCH(B13,symbol,0),4),IF($J$1="DE",INDEX(content,MATCH(B13,symbol,0),5),IF($J$1="PL",INDEX(content,MATCH(B13,symbol,0),6))))))</f>
        <v>Nominale boordiameter</v>
      </c>
      <c r="D13" s="49" t="s">
        <v>185</v>
      </c>
      <c r="E13" s="49" t="s">
        <v>639</v>
      </c>
      <c r="F13" s="49" t="s">
        <v>639</v>
      </c>
      <c r="G13" s="49">
        <v>20</v>
      </c>
    </row>
    <row r="14" spans="1:10" ht="12.75" x14ac:dyDescent="0.25">
      <c r="A14" s="80"/>
      <c r="B14" s="14" t="s">
        <v>261</v>
      </c>
      <c r="C14" s="12" t="str">
        <f t="shared" si="1"/>
        <v>Aandraaimoment</v>
      </c>
      <c r="D14" s="49" t="s">
        <v>186</v>
      </c>
      <c r="E14" s="49">
        <v>2</v>
      </c>
      <c r="F14" s="49">
        <v>2</v>
      </c>
      <c r="G14" s="49">
        <v>2</v>
      </c>
    </row>
    <row r="15" spans="1:10" ht="12.75" x14ac:dyDescent="0.25">
      <c r="A15" s="80"/>
      <c r="B15" s="14" t="s">
        <v>295</v>
      </c>
      <c r="C15" s="12" t="str">
        <f t="shared" si="1"/>
        <v>Diameter reinigingsborstel</v>
      </c>
      <c r="D15" s="49" t="s">
        <v>185</v>
      </c>
      <c r="E15" s="49">
        <v>20</v>
      </c>
      <c r="F15" s="49">
        <v>20</v>
      </c>
      <c r="G15" s="49">
        <v>22</v>
      </c>
    </row>
    <row r="16" spans="1:10" ht="12.75" x14ac:dyDescent="0.25">
      <c r="A16" s="80"/>
      <c r="B16" s="12" t="s">
        <v>311</v>
      </c>
      <c r="C16" s="12" t="str">
        <f t="shared" si="1"/>
        <v>Effectieve plaatsingsdiepte</v>
      </c>
      <c r="D16" s="49" t="s">
        <v>185</v>
      </c>
      <c r="E16" s="49">
        <v>80</v>
      </c>
      <c r="F16" s="49">
        <v>80</v>
      </c>
      <c r="G16" s="49">
        <v>80</v>
      </c>
    </row>
    <row r="17" spans="1:13" ht="12.75" x14ac:dyDescent="0.25">
      <c r="A17" s="81"/>
      <c r="B17" s="12" t="s">
        <v>263</v>
      </c>
      <c r="C17" s="12" t="str">
        <f t="shared" si="1"/>
        <v>Boorgatdiepte</v>
      </c>
      <c r="D17" s="49" t="s">
        <v>185</v>
      </c>
      <c r="E17" s="49">
        <v>90</v>
      </c>
      <c r="F17" s="49">
        <v>90</v>
      </c>
      <c r="G17" s="49">
        <v>90</v>
      </c>
    </row>
    <row r="20" spans="1:13" x14ac:dyDescent="0.25">
      <c r="A20" s="8" t="s">
        <v>640</v>
      </c>
      <c r="B20" s="88" t="str">
        <f>IF($J$1="EN",INDEX(content,MATCH(A20,symbol,0),2),IF($J$1="NL",INDEX(content,MATCH(A20,symbol,0),3),IF($J$1="FR",INDEX(content,MATCH(A20,symbol,0),4),IF($J$1="DE",INDEX(content,MATCH(A20,symbol,0),5),IF($J$1="PL",INDEX(content,MATCH(A20,symbol,0),6))))))</f>
        <v>Minimum randafstanden en tussenafstanden</v>
      </c>
      <c r="C20" s="88"/>
      <c r="D20" s="88"/>
      <c r="E20" s="88"/>
      <c r="F20" s="88"/>
      <c r="G20" s="88"/>
    </row>
    <row r="21" spans="1:13" x14ac:dyDescent="0.25">
      <c r="A21" s="70"/>
      <c r="B21" s="57" t="s">
        <v>631</v>
      </c>
      <c r="C21" s="56" t="str">
        <f t="shared" ref="C21" si="2">IF($J$1="EN",INDEX(content,MATCH(B21,symbol,0),2),IF($J$1="NL",INDEX(content,MATCH(B21,symbol,0),3),IF($J$1="FR",INDEX(content,MATCH(B21,symbol,0),4),IF($J$1="DE",INDEX(content,MATCH(B21,symbol,0),5),IF($J$1="PL",INDEX(content,MATCH(B21,symbol,0),6))))))</f>
        <v>Zeefhuls + draadstang</v>
      </c>
      <c r="D21" s="50"/>
      <c r="E21" s="94" t="s">
        <v>2</v>
      </c>
      <c r="F21" s="95"/>
      <c r="G21" s="96"/>
      <c r="H21" s="94" t="s">
        <v>3</v>
      </c>
      <c r="I21" s="95"/>
      <c r="J21" s="96"/>
      <c r="K21" s="94" t="s">
        <v>4</v>
      </c>
      <c r="L21" s="95"/>
      <c r="M21" s="96"/>
    </row>
    <row r="22" spans="1:13" ht="12.75" x14ac:dyDescent="0.25">
      <c r="A22" s="70"/>
      <c r="B22" s="12"/>
      <c r="C22" s="12"/>
      <c r="D22" s="51"/>
      <c r="E22" s="59" t="s">
        <v>717</v>
      </c>
      <c r="F22" s="59" t="s">
        <v>716</v>
      </c>
      <c r="G22" s="49" t="s">
        <v>718</v>
      </c>
      <c r="H22" s="59" t="s">
        <v>717</v>
      </c>
      <c r="I22" s="59" t="s">
        <v>716</v>
      </c>
      <c r="J22" s="51" t="s">
        <v>718</v>
      </c>
      <c r="K22" s="59" t="s">
        <v>717</v>
      </c>
      <c r="L22" s="59" t="s">
        <v>716</v>
      </c>
      <c r="M22" s="51" t="s">
        <v>718</v>
      </c>
    </row>
    <row r="23" spans="1:13" x14ac:dyDescent="0.25">
      <c r="A23" s="70"/>
      <c r="B23" s="58" t="s">
        <v>645</v>
      </c>
      <c r="C23" s="12" t="str">
        <f t="shared" ref="C23:C34" si="3">IF($J$1="EN",INDEX(content,MATCH(B23,symbol,0),2),IF($J$1="NL",INDEX(content,MATCH(B23,symbol,0),3),IF($J$1="FR",INDEX(content,MATCH(B23,symbol,0),4),IF($J$1="DE",INDEX(content,MATCH(B23,symbol,0),5),IF($J$1="PL",INDEX(content,MATCH(B23,symbol,0),6))))))</f>
        <v>Steen n° 1</v>
      </c>
      <c r="D23" s="51" t="s">
        <v>185</v>
      </c>
      <c r="E23" s="40">
        <v>100</v>
      </c>
      <c r="F23" s="40">
        <v>235</v>
      </c>
      <c r="G23" s="40">
        <v>115</v>
      </c>
      <c r="H23" s="40">
        <v>100</v>
      </c>
      <c r="I23" s="40">
        <v>235</v>
      </c>
      <c r="J23" s="40">
        <v>115</v>
      </c>
      <c r="K23" s="40">
        <v>120</v>
      </c>
      <c r="L23" s="40">
        <v>235</v>
      </c>
      <c r="M23" s="40">
        <v>115</v>
      </c>
    </row>
    <row r="24" spans="1:13" x14ac:dyDescent="0.25">
      <c r="A24" s="70"/>
      <c r="B24" s="58" t="s">
        <v>646</v>
      </c>
      <c r="C24" s="12" t="str">
        <f t="shared" si="3"/>
        <v>Steen n° 2</v>
      </c>
      <c r="D24" s="51" t="s">
        <v>185</v>
      </c>
      <c r="E24" s="40">
        <v>100</v>
      </c>
      <c r="F24" s="40">
        <v>240</v>
      </c>
      <c r="G24" s="40">
        <v>113</v>
      </c>
      <c r="H24" s="40">
        <v>100</v>
      </c>
      <c r="I24" s="40">
        <v>240</v>
      </c>
      <c r="J24" s="40">
        <v>113</v>
      </c>
      <c r="K24" s="40">
        <v>120</v>
      </c>
      <c r="L24" s="40">
        <v>240</v>
      </c>
      <c r="M24" s="40">
        <v>113</v>
      </c>
    </row>
    <row r="25" spans="1:13" x14ac:dyDescent="0.25">
      <c r="A25" s="70"/>
      <c r="B25" s="58" t="s">
        <v>647</v>
      </c>
      <c r="C25" s="12" t="str">
        <f t="shared" si="3"/>
        <v>Steen n° 3</v>
      </c>
      <c r="D25" s="51" t="s">
        <v>185</v>
      </c>
      <c r="E25" s="40">
        <v>100</v>
      </c>
      <c r="F25" s="40">
        <v>250</v>
      </c>
      <c r="G25" s="40">
        <v>237</v>
      </c>
      <c r="H25" s="40">
        <v>100</v>
      </c>
      <c r="I25" s="40">
        <v>250</v>
      </c>
      <c r="J25" s="40">
        <v>237</v>
      </c>
      <c r="K25" s="40">
        <v>120</v>
      </c>
      <c r="L25" s="40">
        <v>250</v>
      </c>
      <c r="M25" s="40">
        <v>237</v>
      </c>
    </row>
    <row r="26" spans="1:13" x14ac:dyDescent="0.25">
      <c r="A26" s="70"/>
      <c r="B26" s="58" t="s">
        <v>648</v>
      </c>
      <c r="C26" s="12" t="str">
        <f t="shared" si="3"/>
        <v>Steen n° 4</v>
      </c>
      <c r="D26" s="51" t="s">
        <v>185</v>
      </c>
      <c r="E26" s="40">
        <v>128</v>
      </c>
      <c r="F26" s="40">
        <v>255</v>
      </c>
      <c r="G26" s="40">
        <v>255</v>
      </c>
      <c r="H26" s="40">
        <v>128</v>
      </c>
      <c r="I26" s="40">
        <v>255</v>
      </c>
      <c r="J26" s="40">
        <v>255</v>
      </c>
      <c r="K26" s="40">
        <v>128</v>
      </c>
      <c r="L26" s="40">
        <v>255</v>
      </c>
      <c r="M26" s="40">
        <v>255</v>
      </c>
    </row>
    <row r="27" spans="1:13" x14ac:dyDescent="0.25">
      <c r="A27" s="70"/>
      <c r="B27" s="58" t="s">
        <v>649</v>
      </c>
      <c r="C27" s="12" t="str">
        <f t="shared" si="3"/>
        <v>Steen n° 5</v>
      </c>
      <c r="D27" s="51" t="s">
        <v>185</v>
      </c>
      <c r="E27" s="40">
        <v>128</v>
      </c>
      <c r="F27" s="40">
        <v>255</v>
      </c>
      <c r="G27" s="40">
        <v>255</v>
      </c>
      <c r="H27" s="40">
        <v>100</v>
      </c>
      <c r="I27" s="40">
        <v>255</v>
      </c>
      <c r="J27" s="40">
        <v>255</v>
      </c>
      <c r="K27" s="40">
        <v>128</v>
      </c>
      <c r="L27" s="40">
        <v>255</v>
      </c>
      <c r="M27" s="40">
        <v>255</v>
      </c>
    </row>
    <row r="28" spans="1:13" x14ac:dyDescent="0.25">
      <c r="A28" s="70"/>
      <c r="B28" s="58" t="s">
        <v>650</v>
      </c>
      <c r="C28" s="12" t="str">
        <f t="shared" si="3"/>
        <v>Steen n° 6</v>
      </c>
      <c r="D28" s="51" t="s">
        <v>185</v>
      </c>
      <c r="E28" s="40">
        <v>100</v>
      </c>
      <c r="F28" s="40">
        <v>250</v>
      </c>
      <c r="G28" s="40">
        <v>240</v>
      </c>
      <c r="H28" s="40">
        <v>100</v>
      </c>
      <c r="I28" s="40">
        <v>250</v>
      </c>
      <c r="J28" s="40">
        <v>240</v>
      </c>
      <c r="K28" s="40">
        <v>120</v>
      </c>
      <c r="L28" s="40">
        <v>250</v>
      </c>
      <c r="M28" s="40">
        <v>240</v>
      </c>
    </row>
    <row r="29" spans="1:13" x14ac:dyDescent="0.25">
      <c r="A29" s="70"/>
      <c r="B29" s="58" t="s">
        <v>651</v>
      </c>
      <c r="C29" s="12" t="str">
        <f t="shared" si="3"/>
        <v>Steen n° 7</v>
      </c>
      <c r="D29" s="51" t="s">
        <v>185</v>
      </c>
      <c r="E29" s="40">
        <v>100</v>
      </c>
      <c r="F29" s="40">
        <v>250</v>
      </c>
      <c r="G29" s="40">
        <v>248</v>
      </c>
      <c r="H29" s="40">
        <v>100</v>
      </c>
      <c r="I29" s="40">
        <v>250</v>
      </c>
      <c r="J29" s="40">
        <v>248</v>
      </c>
      <c r="K29" s="40" t="s">
        <v>326</v>
      </c>
      <c r="L29" s="40" t="s">
        <v>326</v>
      </c>
      <c r="M29" s="40" t="s">
        <v>326</v>
      </c>
    </row>
    <row r="30" spans="1:13" x14ac:dyDescent="0.25">
      <c r="A30" s="70"/>
      <c r="B30" s="58" t="s">
        <v>652</v>
      </c>
      <c r="C30" s="12" t="str">
        <f t="shared" si="3"/>
        <v>Steen n° 8</v>
      </c>
      <c r="D30" s="51" t="s">
        <v>185</v>
      </c>
      <c r="E30" s="40">
        <v>100</v>
      </c>
      <c r="F30" s="40">
        <v>250</v>
      </c>
      <c r="G30" s="40">
        <v>248</v>
      </c>
      <c r="H30" s="40">
        <v>100</v>
      </c>
      <c r="I30" s="40">
        <v>250</v>
      </c>
      <c r="J30" s="40">
        <v>248</v>
      </c>
      <c r="K30" s="40">
        <v>120</v>
      </c>
      <c r="L30" s="40">
        <v>250</v>
      </c>
      <c r="M30" s="40">
        <v>248</v>
      </c>
    </row>
    <row r="31" spans="1:13" x14ac:dyDescent="0.25">
      <c r="A31" s="70"/>
      <c r="B31" s="58" t="s">
        <v>653</v>
      </c>
      <c r="C31" s="12" t="str">
        <f t="shared" si="3"/>
        <v>Steen n° 9</v>
      </c>
      <c r="D31" s="51" t="s">
        <v>185</v>
      </c>
      <c r="E31" s="40">
        <v>100</v>
      </c>
      <c r="F31" s="40">
        <v>370</v>
      </c>
      <c r="G31" s="40">
        <v>238</v>
      </c>
      <c r="H31" s="40">
        <v>100</v>
      </c>
      <c r="I31" s="40">
        <v>370</v>
      </c>
      <c r="J31" s="40">
        <v>238</v>
      </c>
      <c r="K31" s="40">
        <v>120</v>
      </c>
      <c r="L31" s="40">
        <v>370</v>
      </c>
      <c r="M31" s="40">
        <v>238</v>
      </c>
    </row>
    <row r="32" spans="1:13" x14ac:dyDescent="0.25">
      <c r="A32" s="70"/>
      <c r="B32" s="58" t="s">
        <v>654</v>
      </c>
      <c r="C32" s="12" t="str">
        <f t="shared" si="3"/>
        <v>Steen n° 10</v>
      </c>
      <c r="D32" s="51" t="s">
        <v>185</v>
      </c>
      <c r="E32" s="40">
        <v>100</v>
      </c>
      <c r="F32" s="40">
        <v>245</v>
      </c>
      <c r="G32" s="40">
        <v>110</v>
      </c>
      <c r="H32" s="40">
        <v>100</v>
      </c>
      <c r="I32" s="40">
        <v>245</v>
      </c>
      <c r="J32" s="40">
        <v>110</v>
      </c>
      <c r="K32" s="40">
        <v>120</v>
      </c>
      <c r="L32" s="40">
        <v>245</v>
      </c>
      <c r="M32" s="40">
        <v>110</v>
      </c>
    </row>
    <row r="33" spans="1:13" x14ac:dyDescent="0.25">
      <c r="A33" s="70"/>
      <c r="B33" s="58" t="s">
        <v>655</v>
      </c>
      <c r="C33" s="12" t="str">
        <f t="shared" si="3"/>
        <v>Steen n° 11</v>
      </c>
      <c r="D33" s="51" t="s">
        <v>185</v>
      </c>
      <c r="E33" s="40">
        <v>100</v>
      </c>
      <c r="F33" s="40">
        <v>373</v>
      </c>
      <c r="G33" s="40">
        <v>238</v>
      </c>
      <c r="H33" s="40">
        <v>100</v>
      </c>
      <c r="I33" s="40">
        <v>373</v>
      </c>
      <c r="J33" s="40">
        <v>238</v>
      </c>
      <c r="K33" s="40">
        <v>120</v>
      </c>
      <c r="L33" s="40">
        <v>373</v>
      </c>
      <c r="M33" s="40">
        <v>238</v>
      </c>
    </row>
    <row r="34" spans="1:13" x14ac:dyDescent="0.25">
      <c r="A34" s="70"/>
      <c r="B34" s="58" t="s">
        <v>656</v>
      </c>
      <c r="C34" s="12" t="str">
        <f t="shared" si="3"/>
        <v>Steen n° 12</v>
      </c>
      <c r="D34" s="51" t="s">
        <v>185</v>
      </c>
      <c r="E34" s="40">
        <v>100</v>
      </c>
      <c r="F34" s="40">
        <v>400</v>
      </c>
      <c r="G34" s="40">
        <v>200</v>
      </c>
      <c r="H34" s="40" t="s">
        <v>326</v>
      </c>
      <c r="I34" s="40"/>
      <c r="J34" s="40"/>
      <c r="K34" s="40">
        <v>120</v>
      </c>
      <c r="L34" s="40">
        <v>400</v>
      </c>
      <c r="M34" s="40">
        <v>200</v>
      </c>
    </row>
    <row r="36" spans="1:13" x14ac:dyDescent="0.25">
      <c r="A36" s="8" t="s">
        <v>640</v>
      </c>
      <c r="B36" s="88" t="str">
        <f>IF($J$1="EN",INDEX(content,MATCH(A36,symbol,0),2),IF($J$1="NL",INDEX(content,MATCH(A36,symbol,0),3),IF($J$1="FR",INDEX(content,MATCH(A36,symbol,0),4),IF($J$1="DE",INDEX(content,MATCH(A36,symbol,0),5),IF($J$1="PL",INDEX(content,MATCH(A36,symbol,0),6))))))</f>
        <v>Minimum randafstanden en tussenafstanden</v>
      </c>
      <c r="C36" s="88"/>
      <c r="D36" s="88"/>
      <c r="E36" s="88"/>
      <c r="F36" s="88"/>
      <c r="G36" s="88"/>
    </row>
    <row r="37" spans="1:13" x14ac:dyDescent="0.25">
      <c r="A37" s="70"/>
      <c r="B37" s="57" t="s">
        <v>635</v>
      </c>
      <c r="C37" s="56" t="str">
        <f t="shared" ref="C37" si="4">IF($J$1="EN",INDEX(content,MATCH(B37,symbol,0),2),IF($J$1="NL",INDEX(content,MATCH(B37,symbol,0),3),IF($J$1="FR",INDEX(content,MATCH(B37,symbol,0),4),IF($J$1="DE",INDEX(content,MATCH(B37,symbol,0),5),IF($J$1="PL",INDEX(content,MATCH(B37,symbol,0),6))))))</f>
        <v>Binnendraadhuls + draadstang</v>
      </c>
      <c r="D37" s="52"/>
      <c r="E37" s="94" t="s">
        <v>2</v>
      </c>
      <c r="F37" s="95"/>
      <c r="G37" s="96"/>
      <c r="H37" s="94" t="s">
        <v>3</v>
      </c>
      <c r="I37" s="95"/>
      <c r="J37" s="96"/>
      <c r="K37" s="94" t="s">
        <v>4</v>
      </c>
      <c r="L37" s="95"/>
      <c r="M37" s="96"/>
    </row>
    <row r="38" spans="1:13" ht="12.75" x14ac:dyDescent="0.25">
      <c r="A38" s="70"/>
      <c r="B38" s="12"/>
      <c r="C38" s="12"/>
      <c r="D38" s="51"/>
      <c r="E38" s="59" t="s">
        <v>717</v>
      </c>
      <c r="F38" s="59" t="s">
        <v>716</v>
      </c>
      <c r="G38" s="51" t="s">
        <v>718</v>
      </c>
      <c r="H38" s="59" t="s">
        <v>717</v>
      </c>
      <c r="I38" s="59" t="s">
        <v>716</v>
      </c>
      <c r="J38" s="51" t="s">
        <v>718</v>
      </c>
      <c r="K38" s="59" t="s">
        <v>717</v>
      </c>
      <c r="L38" s="59" t="s">
        <v>716</v>
      </c>
      <c r="M38" s="51" t="s">
        <v>718</v>
      </c>
    </row>
    <row r="39" spans="1:13" x14ac:dyDescent="0.25">
      <c r="A39" s="70"/>
      <c r="B39" s="58" t="s">
        <v>645</v>
      </c>
      <c r="C39" s="12" t="str">
        <f t="shared" ref="C39:C47" si="5">IF($J$1="EN",INDEX(content,MATCH(B39,symbol,0),2),IF($J$1="NL",INDEX(content,MATCH(B39,symbol,0),3),IF($J$1="FR",INDEX(content,MATCH(B39,symbol,0),4),IF($J$1="DE",INDEX(content,MATCH(B39,symbol,0),5),IF($J$1="PL",INDEX(content,MATCH(B39,symbol,0),6))))))</f>
        <v>Steen n° 1</v>
      </c>
      <c r="D39" s="51" t="s">
        <v>185</v>
      </c>
      <c r="E39" s="40">
        <v>100</v>
      </c>
      <c r="F39" s="40">
        <v>235</v>
      </c>
      <c r="G39" s="40">
        <v>115</v>
      </c>
      <c r="H39" s="40">
        <v>120</v>
      </c>
      <c r="I39" s="40">
        <v>235</v>
      </c>
      <c r="J39" s="40">
        <v>115</v>
      </c>
      <c r="K39" s="40">
        <v>120</v>
      </c>
      <c r="L39" s="40">
        <v>235</v>
      </c>
      <c r="M39" s="40">
        <v>115</v>
      </c>
    </row>
    <row r="40" spans="1:13" x14ac:dyDescent="0.25">
      <c r="A40" s="70"/>
      <c r="B40" s="58" t="s">
        <v>646</v>
      </c>
      <c r="C40" s="12" t="str">
        <f t="shared" si="5"/>
        <v>Steen n° 2</v>
      </c>
      <c r="D40" s="51" t="s">
        <v>185</v>
      </c>
      <c r="E40" s="40">
        <v>100</v>
      </c>
      <c r="F40" s="40">
        <v>240</v>
      </c>
      <c r="G40" s="40">
        <v>113</v>
      </c>
      <c r="H40" s="40">
        <v>120</v>
      </c>
      <c r="I40" s="40">
        <v>240</v>
      </c>
      <c r="J40" s="40">
        <v>113</v>
      </c>
      <c r="K40" s="40">
        <v>120</v>
      </c>
      <c r="L40" s="40">
        <v>240</v>
      </c>
      <c r="M40" s="40">
        <v>113</v>
      </c>
    </row>
    <row r="41" spans="1:13" x14ac:dyDescent="0.25">
      <c r="A41" s="70"/>
      <c r="B41" s="58" t="s">
        <v>647</v>
      </c>
      <c r="C41" s="12" t="str">
        <f t="shared" si="5"/>
        <v>Steen n° 3</v>
      </c>
      <c r="D41" s="51" t="s">
        <v>185</v>
      </c>
      <c r="E41" s="40" t="s">
        <v>326</v>
      </c>
      <c r="F41" s="40" t="s">
        <v>326</v>
      </c>
      <c r="G41" s="40" t="s">
        <v>326</v>
      </c>
      <c r="H41" s="40">
        <v>120</v>
      </c>
      <c r="I41" s="40">
        <v>250</v>
      </c>
      <c r="J41" s="40">
        <v>237</v>
      </c>
      <c r="K41" s="40">
        <v>120</v>
      </c>
      <c r="L41" s="40">
        <v>250</v>
      </c>
      <c r="M41" s="40">
        <v>237</v>
      </c>
    </row>
    <row r="42" spans="1:13" x14ac:dyDescent="0.25">
      <c r="A42" s="70"/>
      <c r="B42" s="58" t="s">
        <v>648</v>
      </c>
      <c r="C42" s="12" t="str">
        <f t="shared" si="5"/>
        <v>Steen n° 4</v>
      </c>
      <c r="D42" s="51" t="s">
        <v>185</v>
      </c>
      <c r="E42" s="40">
        <v>128</v>
      </c>
      <c r="F42" s="40">
        <v>255</v>
      </c>
      <c r="G42" s="40">
        <v>255</v>
      </c>
      <c r="H42" s="40">
        <v>128</v>
      </c>
      <c r="I42" s="40">
        <v>255</v>
      </c>
      <c r="J42" s="40">
        <v>255</v>
      </c>
      <c r="K42" s="40">
        <v>128</v>
      </c>
      <c r="L42" s="40">
        <v>255</v>
      </c>
      <c r="M42" s="40">
        <v>255</v>
      </c>
    </row>
    <row r="43" spans="1:13" x14ac:dyDescent="0.25">
      <c r="A43" s="70"/>
      <c r="B43" s="58" t="s">
        <v>649</v>
      </c>
      <c r="C43" s="12" t="str">
        <f t="shared" si="5"/>
        <v>Steen n° 5</v>
      </c>
      <c r="D43" s="51" t="s">
        <v>185</v>
      </c>
      <c r="E43" s="40">
        <v>128</v>
      </c>
      <c r="F43" s="40">
        <v>255</v>
      </c>
      <c r="G43" s="40">
        <v>255</v>
      </c>
      <c r="H43" s="40">
        <v>128</v>
      </c>
      <c r="I43" s="40">
        <v>255</v>
      </c>
      <c r="J43" s="40">
        <v>255</v>
      </c>
      <c r="K43" s="40">
        <v>128</v>
      </c>
      <c r="L43" s="40">
        <v>255</v>
      </c>
      <c r="M43" s="40">
        <v>255</v>
      </c>
    </row>
    <row r="44" spans="1:13" x14ac:dyDescent="0.25">
      <c r="A44" s="70"/>
      <c r="B44" s="58" t="s">
        <v>650</v>
      </c>
      <c r="C44" s="12" t="str">
        <f t="shared" si="5"/>
        <v>Steen n° 6</v>
      </c>
      <c r="D44" s="51" t="s">
        <v>185</v>
      </c>
      <c r="E44" s="40">
        <v>100</v>
      </c>
      <c r="F44" s="40">
        <v>250</v>
      </c>
      <c r="G44" s="40">
        <v>240</v>
      </c>
      <c r="H44" s="40">
        <v>120</v>
      </c>
      <c r="I44" s="40">
        <v>250</v>
      </c>
      <c r="J44" s="40">
        <v>240</v>
      </c>
      <c r="K44" s="40">
        <v>120</v>
      </c>
      <c r="L44" s="40">
        <v>250</v>
      </c>
      <c r="M44" s="40">
        <v>240</v>
      </c>
    </row>
    <row r="45" spans="1:13" x14ac:dyDescent="0.25">
      <c r="A45" s="70"/>
      <c r="B45" s="58" t="s">
        <v>651</v>
      </c>
      <c r="C45" s="12" t="str">
        <f t="shared" si="5"/>
        <v>Steen n° 7</v>
      </c>
      <c r="D45" s="51" t="s">
        <v>185</v>
      </c>
      <c r="E45" s="40">
        <v>100</v>
      </c>
      <c r="F45" s="40">
        <v>250</v>
      </c>
      <c r="G45" s="40">
        <v>248</v>
      </c>
      <c r="H45" s="40">
        <v>120</v>
      </c>
      <c r="I45" s="40">
        <v>250</v>
      </c>
      <c r="J45" s="40">
        <v>248</v>
      </c>
      <c r="K45" s="40">
        <v>120</v>
      </c>
      <c r="L45" s="40">
        <v>250</v>
      </c>
      <c r="M45" s="40">
        <v>248</v>
      </c>
    </row>
    <row r="46" spans="1:13" x14ac:dyDescent="0.25">
      <c r="A46" s="70"/>
      <c r="B46" s="58" t="s">
        <v>652</v>
      </c>
      <c r="C46" s="12" t="str">
        <f t="shared" si="5"/>
        <v>Steen n° 8</v>
      </c>
      <c r="D46" s="51" t="s">
        <v>185</v>
      </c>
      <c r="E46" s="40" t="s">
        <v>326</v>
      </c>
      <c r="F46" s="40" t="s">
        <v>326</v>
      </c>
      <c r="G46" s="40" t="s">
        <v>326</v>
      </c>
      <c r="H46" s="40">
        <v>120</v>
      </c>
      <c r="I46" s="40">
        <v>250</v>
      </c>
      <c r="J46" s="40">
        <v>248</v>
      </c>
      <c r="K46" s="40">
        <v>120</v>
      </c>
      <c r="L46" s="40">
        <v>250</v>
      </c>
      <c r="M46" s="40">
        <v>248</v>
      </c>
    </row>
    <row r="47" spans="1:13" x14ac:dyDescent="0.25">
      <c r="A47" s="70"/>
      <c r="B47" s="58" t="s">
        <v>653</v>
      </c>
      <c r="C47" s="12" t="str">
        <f t="shared" si="5"/>
        <v>Steen n° 9</v>
      </c>
      <c r="D47" s="51" t="s">
        <v>185</v>
      </c>
      <c r="E47" s="40">
        <v>100</v>
      </c>
      <c r="F47" s="40">
        <v>370</v>
      </c>
      <c r="G47" s="40">
        <v>238</v>
      </c>
      <c r="H47" s="40">
        <v>120</v>
      </c>
      <c r="I47" s="40">
        <v>370</v>
      </c>
      <c r="J47" s="40">
        <v>238</v>
      </c>
      <c r="K47" s="40">
        <v>120</v>
      </c>
      <c r="L47" s="40">
        <v>370</v>
      </c>
      <c r="M47" s="40">
        <v>238</v>
      </c>
    </row>
    <row r="51" spans="1:7" x14ac:dyDescent="0.25">
      <c r="A51" s="8" t="s">
        <v>711</v>
      </c>
      <c r="B51" s="88" t="str">
        <f>IF($J$1="EN",INDEX(content,MATCH(A51,symbol,0),2),IF($J$1="NL",INDEX(content,MATCH(A51,symbol,0),3),IF($J$1="FR",INDEX(content,MATCH(A51,symbol,0),4),IF($J$1="DE",INDEX(content,MATCH(A51,symbol,0),5),IF($J$1="PL",INDEX(content,MATCH(A51,symbol,0),6))))))</f>
        <v>Karakteristieke weerstand bij trek- en afschuifbelasting Nrk = Vrk</v>
      </c>
      <c r="C51" s="88"/>
      <c r="D51" s="88"/>
      <c r="E51" s="88"/>
      <c r="F51" s="88"/>
      <c r="G51" s="88"/>
    </row>
    <row r="52" spans="1:7" x14ac:dyDescent="0.25">
      <c r="A52" s="12"/>
      <c r="B52" s="57" t="s">
        <v>631</v>
      </c>
      <c r="C52" s="56" t="str">
        <f t="shared" ref="C52:C77" si="6">IF($J$1="EN",INDEX(content,MATCH(B52,symbol,0),2),IF($J$1="NL",INDEX(content,MATCH(B52,symbol,0),3),IF($J$1="FR",INDEX(content,MATCH(B52,symbol,0),4),IF($J$1="DE",INDEX(content,MATCH(B52,symbol,0),5),IF($J$1="PL",INDEX(content,MATCH(B52,symbol,0),6))))))</f>
        <v>Zeefhuls + draadstang</v>
      </c>
      <c r="D52" s="50"/>
      <c r="E52" s="11" t="s">
        <v>2</v>
      </c>
      <c r="F52" s="11" t="s">
        <v>3</v>
      </c>
      <c r="G52" s="11" t="s">
        <v>4</v>
      </c>
    </row>
    <row r="53" spans="1:7" x14ac:dyDescent="0.25">
      <c r="A53" s="79"/>
      <c r="B53" s="58" t="s">
        <v>645</v>
      </c>
      <c r="C53" s="12" t="str">
        <f t="shared" si="6"/>
        <v>Steen n° 1</v>
      </c>
      <c r="D53" s="49" t="s">
        <v>254</v>
      </c>
      <c r="E53" s="53">
        <v>2.5</v>
      </c>
      <c r="F53" s="53">
        <v>2</v>
      </c>
      <c r="G53" s="53">
        <v>2</v>
      </c>
    </row>
    <row r="54" spans="1:7" x14ac:dyDescent="0.25">
      <c r="A54" s="80"/>
      <c r="B54" s="58" t="s">
        <v>646</v>
      </c>
      <c r="C54" s="12" t="str">
        <f t="shared" si="6"/>
        <v>Steen n° 2</v>
      </c>
      <c r="D54" s="49" t="s">
        <v>254</v>
      </c>
      <c r="E54" s="53">
        <v>0.75</v>
      </c>
      <c r="F54" s="53">
        <v>1.2</v>
      </c>
      <c r="G54" s="53">
        <v>0.5</v>
      </c>
    </row>
    <row r="55" spans="1:7" x14ac:dyDescent="0.25">
      <c r="A55" s="80"/>
      <c r="B55" s="58" t="s">
        <v>647</v>
      </c>
      <c r="C55" s="12" t="str">
        <f t="shared" si="6"/>
        <v>Steen n° 3</v>
      </c>
      <c r="D55" s="49" t="s">
        <v>254</v>
      </c>
      <c r="E55" s="53">
        <v>0.75</v>
      </c>
      <c r="F55" s="53">
        <v>1.2</v>
      </c>
      <c r="G55" s="53">
        <v>0.5</v>
      </c>
    </row>
    <row r="56" spans="1:7" x14ac:dyDescent="0.25">
      <c r="A56" s="80"/>
      <c r="B56" s="58" t="s">
        <v>648</v>
      </c>
      <c r="C56" s="12" t="str">
        <f t="shared" si="6"/>
        <v>Steen n° 4</v>
      </c>
      <c r="D56" s="49" t="s">
        <v>254</v>
      </c>
      <c r="E56" s="53">
        <v>1.5</v>
      </c>
      <c r="F56" s="53">
        <v>1.5</v>
      </c>
      <c r="G56" s="53">
        <v>3</v>
      </c>
    </row>
    <row r="57" spans="1:7" x14ac:dyDescent="0.25">
      <c r="A57" s="80"/>
      <c r="B57" s="58" t="s">
        <v>649</v>
      </c>
      <c r="C57" s="12" t="str">
        <f t="shared" si="6"/>
        <v>Steen n° 5</v>
      </c>
      <c r="D57" s="49" t="s">
        <v>254</v>
      </c>
      <c r="E57" s="53">
        <v>0.75</v>
      </c>
      <c r="F57" s="53">
        <v>0.9</v>
      </c>
      <c r="G57" s="53">
        <v>1.5</v>
      </c>
    </row>
    <row r="58" spans="1:7" x14ac:dyDescent="0.25">
      <c r="A58" s="80"/>
      <c r="B58" s="58" t="s">
        <v>650</v>
      </c>
      <c r="C58" s="12" t="str">
        <f t="shared" si="6"/>
        <v>Steen n° 6</v>
      </c>
      <c r="D58" s="49" t="s">
        <v>254</v>
      </c>
      <c r="E58" s="53">
        <v>1.2</v>
      </c>
      <c r="F58" s="53">
        <v>1.2</v>
      </c>
      <c r="G58" s="53">
        <v>0.9</v>
      </c>
    </row>
    <row r="59" spans="1:7" x14ac:dyDescent="0.25">
      <c r="A59" s="80"/>
      <c r="B59" s="58" t="s">
        <v>651</v>
      </c>
      <c r="C59" s="12" t="str">
        <f t="shared" si="6"/>
        <v>Steen n° 7</v>
      </c>
      <c r="D59" s="49" t="s">
        <v>254</v>
      </c>
      <c r="E59" s="53">
        <v>0.6</v>
      </c>
      <c r="F59" s="53">
        <v>0.3</v>
      </c>
      <c r="G59" s="53" t="s">
        <v>326</v>
      </c>
    </row>
    <row r="60" spans="1:7" x14ac:dyDescent="0.25">
      <c r="A60" s="80"/>
      <c r="B60" s="58" t="s">
        <v>652</v>
      </c>
      <c r="C60" s="12" t="str">
        <f t="shared" si="6"/>
        <v>Steen n° 8</v>
      </c>
      <c r="D60" s="49" t="s">
        <v>254</v>
      </c>
      <c r="E60" s="53">
        <v>0.6</v>
      </c>
      <c r="F60" s="53">
        <v>1.5</v>
      </c>
      <c r="G60" s="53">
        <v>1.2</v>
      </c>
    </row>
    <row r="61" spans="1:7" x14ac:dyDescent="0.25">
      <c r="A61" s="80"/>
      <c r="B61" s="58" t="s">
        <v>653</v>
      </c>
      <c r="C61" s="12" t="str">
        <f t="shared" si="6"/>
        <v>Steen n° 9</v>
      </c>
      <c r="D61" s="49" t="s">
        <v>254</v>
      </c>
      <c r="E61" s="53">
        <v>2.5</v>
      </c>
      <c r="F61" s="53">
        <v>1.5</v>
      </c>
      <c r="G61" s="53">
        <v>2.5</v>
      </c>
    </row>
    <row r="62" spans="1:7" x14ac:dyDescent="0.25">
      <c r="A62" s="80"/>
      <c r="B62" s="58" t="s">
        <v>654</v>
      </c>
      <c r="C62" s="12" t="str">
        <f t="shared" si="6"/>
        <v>Steen n° 10</v>
      </c>
      <c r="D62" s="49" t="s">
        <v>254</v>
      </c>
      <c r="E62" s="53">
        <v>0.75</v>
      </c>
      <c r="F62" s="53">
        <v>0.5</v>
      </c>
      <c r="G62" s="53">
        <v>0.75</v>
      </c>
    </row>
    <row r="63" spans="1:7" x14ac:dyDescent="0.25">
      <c r="A63" s="80"/>
      <c r="B63" s="58" t="s">
        <v>655</v>
      </c>
      <c r="C63" s="12" t="str">
        <f t="shared" si="6"/>
        <v>Steen n° 11</v>
      </c>
      <c r="D63" s="49" t="s">
        <v>254</v>
      </c>
      <c r="E63" s="53">
        <v>1.5</v>
      </c>
      <c r="F63" s="53">
        <v>1.5</v>
      </c>
      <c r="G63" s="53">
        <v>1.5</v>
      </c>
    </row>
    <row r="64" spans="1:7" x14ac:dyDescent="0.25">
      <c r="A64" s="81"/>
      <c r="B64" s="58" t="s">
        <v>656</v>
      </c>
      <c r="C64" s="12" t="str">
        <f t="shared" si="6"/>
        <v>Steen n° 12</v>
      </c>
      <c r="D64" s="49" t="s">
        <v>254</v>
      </c>
      <c r="E64" s="53">
        <v>0.75</v>
      </c>
      <c r="F64" s="53" t="s">
        <v>326</v>
      </c>
      <c r="G64" s="53">
        <v>0.6</v>
      </c>
    </row>
    <row r="65" spans="1:7" x14ac:dyDescent="0.25">
      <c r="A65" s="12"/>
      <c r="B65" s="57" t="s">
        <v>635</v>
      </c>
      <c r="C65" s="56" t="str">
        <f t="shared" si="6"/>
        <v>Binnendraadhuls + draadstang</v>
      </c>
      <c r="D65" s="50"/>
      <c r="E65" s="11" t="s">
        <v>2</v>
      </c>
      <c r="F65" s="11" t="s">
        <v>3</v>
      </c>
      <c r="G65" s="11" t="s">
        <v>4</v>
      </c>
    </row>
    <row r="66" spans="1:7" x14ac:dyDescent="0.25">
      <c r="A66" s="79"/>
      <c r="B66" s="58" t="s">
        <v>645</v>
      </c>
      <c r="C66" s="12" t="str">
        <f t="shared" si="6"/>
        <v>Steen n° 1</v>
      </c>
      <c r="D66" s="49" t="s">
        <v>254</v>
      </c>
      <c r="E66" s="53">
        <v>1.5</v>
      </c>
      <c r="F66" s="53">
        <v>2.5</v>
      </c>
      <c r="G66" s="53">
        <v>2.5</v>
      </c>
    </row>
    <row r="67" spans="1:7" x14ac:dyDescent="0.25">
      <c r="A67" s="80"/>
      <c r="B67" s="58" t="s">
        <v>646</v>
      </c>
      <c r="C67" s="12" t="str">
        <f t="shared" si="6"/>
        <v>Steen n° 2</v>
      </c>
      <c r="D67" s="49" t="s">
        <v>254</v>
      </c>
      <c r="E67" s="53">
        <v>0.6</v>
      </c>
      <c r="F67" s="53">
        <v>0.75</v>
      </c>
      <c r="G67" s="53">
        <v>0.9</v>
      </c>
    </row>
    <row r="68" spans="1:7" x14ac:dyDescent="0.25">
      <c r="A68" s="80"/>
      <c r="B68" s="58" t="s">
        <v>647</v>
      </c>
      <c r="C68" s="12" t="str">
        <f t="shared" si="6"/>
        <v>Steen n° 3</v>
      </c>
      <c r="D68" s="49" t="s">
        <v>254</v>
      </c>
      <c r="E68" s="53" t="s">
        <v>326</v>
      </c>
      <c r="F68" s="53">
        <v>0.75</v>
      </c>
      <c r="G68" s="53">
        <v>0.4</v>
      </c>
    </row>
    <row r="69" spans="1:7" x14ac:dyDescent="0.25">
      <c r="A69" s="80"/>
      <c r="B69" s="58" t="s">
        <v>648</v>
      </c>
      <c r="C69" s="12" t="str">
        <f t="shared" si="6"/>
        <v>Steen n° 4</v>
      </c>
      <c r="D69" s="49" t="s">
        <v>254</v>
      </c>
      <c r="E69" s="53">
        <v>2</v>
      </c>
      <c r="F69" s="53">
        <v>3</v>
      </c>
      <c r="G69" s="53">
        <v>4</v>
      </c>
    </row>
    <row r="70" spans="1:7" x14ac:dyDescent="0.25">
      <c r="A70" s="80"/>
      <c r="B70" s="58" t="s">
        <v>649</v>
      </c>
      <c r="C70" s="12" t="str">
        <f t="shared" si="6"/>
        <v>Steen n° 5</v>
      </c>
      <c r="D70" s="49" t="s">
        <v>254</v>
      </c>
      <c r="E70" s="53">
        <v>2</v>
      </c>
      <c r="F70" s="53">
        <v>1.5</v>
      </c>
      <c r="G70" s="53">
        <v>0.9</v>
      </c>
    </row>
    <row r="71" spans="1:7" x14ac:dyDescent="0.25">
      <c r="A71" s="80"/>
      <c r="B71" s="58" t="s">
        <v>650</v>
      </c>
      <c r="C71" s="12" t="str">
        <f t="shared" si="6"/>
        <v>Steen n° 6</v>
      </c>
      <c r="D71" s="49" t="s">
        <v>254</v>
      </c>
      <c r="E71" s="53">
        <v>0.9</v>
      </c>
      <c r="F71" s="53">
        <v>1.5</v>
      </c>
      <c r="G71" s="53">
        <v>0.6</v>
      </c>
    </row>
    <row r="72" spans="1:7" x14ac:dyDescent="0.25">
      <c r="A72" s="80"/>
      <c r="B72" s="58" t="s">
        <v>651</v>
      </c>
      <c r="C72" s="12" t="str">
        <f t="shared" si="6"/>
        <v>Steen n° 7</v>
      </c>
      <c r="D72" s="49" t="s">
        <v>254</v>
      </c>
      <c r="E72" s="53">
        <v>0.5</v>
      </c>
      <c r="F72" s="53">
        <v>0.3</v>
      </c>
      <c r="G72" s="53">
        <v>0.75</v>
      </c>
    </row>
    <row r="73" spans="1:7" x14ac:dyDescent="0.25">
      <c r="A73" s="80"/>
      <c r="B73" s="58" t="s">
        <v>652</v>
      </c>
      <c r="C73" s="12" t="str">
        <f t="shared" si="6"/>
        <v>Steen n° 8</v>
      </c>
      <c r="D73" s="49" t="s">
        <v>254</v>
      </c>
      <c r="E73" s="53" t="s">
        <v>326</v>
      </c>
      <c r="F73" s="53">
        <v>0.4</v>
      </c>
      <c r="G73" s="53">
        <v>0.6</v>
      </c>
    </row>
    <row r="74" spans="1:7" x14ac:dyDescent="0.25">
      <c r="A74" s="80"/>
      <c r="B74" s="58" t="s">
        <v>653</v>
      </c>
      <c r="C74" s="12" t="str">
        <f t="shared" si="6"/>
        <v>Steen n° 9</v>
      </c>
      <c r="D74" s="49" t="s">
        <v>254</v>
      </c>
      <c r="E74" s="53">
        <v>0.6</v>
      </c>
      <c r="F74" s="53">
        <v>1.2</v>
      </c>
      <c r="G74" s="53">
        <v>0.9</v>
      </c>
    </row>
    <row r="75" spans="1:7" x14ac:dyDescent="0.25">
      <c r="A75" s="80"/>
      <c r="B75" s="58" t="s">
        <v>654</v>
      </c>
      <c r="C75" s="12" t="str">
        <f t="shared" si="6"/>
        <v>Steen n° 10</v>
      </c>
      <c r="D75" s="49" t="s">
        <v>254</v>
      </c>
      <c r="E75" s="53" t="s">
        <v>326</v>
      </c>
      <c r="F75" s="53" t="s">
        <v>326</v>
      </c>
      <c r="G75" s="53" t="s">
        <v>326</v>
      </c>
    </row>
    <row r="76" spans="1:7" x14ac:dyDescent="0.25">
      <c r="A76" s="80"/>
      <c r="B76" s="58" t="s">
        <v>655</v>
      </c>
      <c r="C76" s="12" t="str">
        <f t="shared" si="6"/>
        <v>Steen n° 11</v>
      </c>
      <c r="D76" s="49" t="s">
        <v>254</v>
      </c>
      <c r="E76" s="53" t="s">
        <v>326</v>
      </c>
      <c r="F76" s="53" t="s">
        <v>326</v>
      </c>
      <c r="G76" s="53" t="s">
        <v>326</v>
      </c>
    </row>
    <row r="77" spans="1:7" x14ac:dyDescent="0.25">
      <c r="A77" s="81"/>
      <c r="B77" s="58" t="s">
        <v>656</v>
      </c>
      <c r="C77" s="12" t="str">
        <f t="shared" si="6"/>
        <v>Steen n° 12</v>
      </c>
      <c r="D77" s="49" t="s">
        <v>254</v>
      </c>
      <c r="E77" s="53" t="s">
        <v>326</v>
      </c>
      <c r="F77" s="53" t="s">
        <v>326</v>
      </c>
      <c r="G77" s="53" t="s">
        <v>326</v>
      </c>
    </row>
    <row r="79" spans="1:7" x14ac:dyDescent="0.25">
      <c r="A79" s="6"/>
      <c r="B79" s="25"/>
    </row>
    <row r="80" spans="1:7" x14ac:dyDescent="0.25">
      <c r="A80" s="6"/>
      <c r="B80" s="25"/>
    </row>
    <row r="81" spans="1:8" ht="15" customHeight="1" x14ac:dyDescent="0.25">
      <c r="A81" s="8" t="s">
        <v>705</v>
      </c>
      <c r="B81" s="88" t="str">
        <f>IF($J$1="EN",INDEX(content,MATCH(A81,symbol,0),2),IF($J$1="NL",INDEX(content,MATCH(A81,symbol,0),3),IF($J$1="FR",INDEX(content,MATCH(A81,symbol,0),4),IF($J$1="DE",INDEX(content,MATCH(A81,symbol,0),5),IF($J$1="PL",INDEX(content,MATCH(A81,symbol,0),6))))))</f>
        <v>Karakteristiek buigmoment</v>
      </c>
      <c r="C81" s="88"/>
      <c r="D81" s="88"/>
      <c r="E81" s="88"/>
      <c r="F81" s="88"/>
      <c r="G81" s="88"/>
    </row>
    <row r="82" spans="1:8" x14ac:dyDescent="0.25">
      <c r="A82" s="100"/>
      <c r="B82" s="71"/>
      <c r="C82" s="71"/>
      <c r="D82" s="50"/>
      <c r="E82" s="11" t="s">
        <v>2</v>
      </c>
      <c r="F82" s="11" t="s">
        <v>3</v>
      </c>
      <c r="G82" s="11" t="s">
        <v>4</v>
      </c>
    </row>
    <row r="83" spans="1:8" ht="12.75" x14ac:dyDescent="0.25">
      <c r="A83" s="100"/>
      <c r="B83" s="12" t="s">
        <v>380</v>
      </c>
      <c r="C83" s="12" t="str">
        <f>IF($J$1="EN",INDEX(content,MATCH(B83,symbol,0),2),IF($J$1="NL",INDEX(content,MATCH(B83,symbol,0),3),IF($J$1="FR",INDEX(content,MATCH(B83,symbol,0),4),IF($J$1="DE",INDEX(content,MATCH(B83,symbol,0),5),IF($J$1="PL",INDEX(content,MATCH(B83,symbol,0),6))))))&amp;" grade 5.8"</f>
        <v>Karakteristieke weerstand grade 5.8</v>
      </c>
      <c r="D83" s="49" t="s">
        <v>186</v>
      </c>
      <c r="E83" s="49">
        <v>19</v>
      </c>
      <c r="F83" s="49">
        <v>37</v>
      </c>
      <c r="G83" s="49">
        <v>66</v>
      </c>
    </row>
    <row r="84" spans="1:8" ht="12.75" x14ac:dyDescent="0.25">
      <c r="A84" s="100"/>
      <c r="B84" s="12" t="s">
        <v>380</v>
      </c>
      <c r="C84" s="12" t="str">
        <f>IF($J$1="EN",INDEX(content,MATCH(B84,symbol,0),2),IF($J$1="NL",INDEX(content,MATCH(B84,symbol,0),3),IF($J$1="FR",INDEX(content,MATCH(B84,symbol,0),4),IF($J$1="DE",INDEX(content,MATCH(B84,symbol,0),5),IF($J$1="PL",INDEX(content,MATCH(B84,symbol,0),6))))))&amp;" grade 8.8"</f>
        <v>Karakteristieke weerstand grade 8.8</v>
      </c>
      <c r="D84" s="49" t="s">
        <v>186</v>
      </c>
      <c r="E84" s="49">
        <v>30</v>
      </c>
      <c r="F84" s="49">
        <v>60</v>
      </c>
      <c r="G84" s="49">
        <v>105</v>
      </c>
    </row>
    <row r="85" spans="1:8" ht="12.75" x14ac:dyDescent="0.25">
      <c r="A85" s="100"/>
      <c r="B85" s="12" t="s">
        <v>380</v>
      </c>
      <c r="C85" s="12" t="str">
        <f>IF($J$1="EN",INDEX(content,MATCH(B85,symbol,0),2),IF($J$1="NL",INDEX(content,MATCH(B85,symbol,0),3),IF($J$1="FR",INDEX(content,MATCH(B85,symbol,0),4),IF($J$1="DE",INDEX(content,MATCH(B85,symbol,0),5),IF($J$1="PL",INDEX(content,MATCH(B85,symbol,0),6))))))&amp;" grade 10.9"</f>
        <v>Karakteristieke weerstand grade 10.9</v>
      </c>
      <c r="D85" s="49" t="s">
        <v>186</v>
      </c>
      <c r="E85" s="49">
        <v>37</v>
      </c>
      <c r="F85" s="49">
        <v>75</v>
      </c>
      <c r="G85" s="49">
        <v>131</v>
      </c>
    </row>
    <row r="86" spans="1:8" ht="12.75" x14ac:dyDescent="0.25">
      <c r="A86" s="100"/>
      <c r="B86" s="12" t="s">
        <v>380</v>
      </c>
      <c r="C86" s="12" t="str">
        <f>IF($J$1="EN",INDEX(content,MATCH(B86,symbol,0),2),IF($J$1="NL",INDEX(content,MATCH(B86,symbol,0),3),IF($J$1="FR",INDEX(content,MATCH(B86,symbol,0),4),IF($J$1="DE",INDEX(content,MATCH(B86,symbol,0),5),IF($J$1="PL",INDEX(content,MATCH(B86,symbol,0),6))))))&amp;" A2-70 / A4-70 "</f>
        <v xml:space="preserve">Karakteristieke weerstand A2-70 / A4-70 </v>
      </c>
      <c r="D86" s="49" t="s">
        <v>186</v>
      </c>
      <c r="E86" s="49">
        <v>26</v>
      </c>
      <c r="F86" s="49">
        <v>52</v>
      </c>
      <c r="G86" s="49">
        <v>92</v>
      </c>
    </row>
    <row r="87" spans="1:8" ht="12.75" x14ac:dyDescent="0.25">
      <c r="A87" s="100"/>
      <c r="B87" s="12" t="s">
        <v>380</v>
      </c>
      <c r="C87" s="12" t="str">
        <f>IF($J$1="EN",INDEX(content,MATCH(B87,symbol,0),2),IF($J$1="NL",INDEX(content,MATCH(B87,symbol,0),3),IF($J$1="FR",INDEX(content,MATCH(B87,symbol,0),4),IF($J$1="DE",INDEX(content,MATCH(B87,symbol,0),5),IF($J$1="PL",INDEX(content,MATCH(B87,symbol,0),6))))))&amp;" A4-80 "</f>
        <v xml:space="preserve">Karakteristieke weerstand A4-80 </v>
      </c>
      <c r="D87" s="49" t="s">
        <v>186</v>
      </c>
      <c r="E87" s="49">
        <v>30</v>
      </c>
      <c r="F87" s="49">
        <v>60</v>
      </c>
      <c r="G87" s="49">
        <v>105</v>
      </c>
    </row>
    <row r="88" spans="1:8" ht="12.75" x14ac:dyDescent="0.25">
      <c r="A88" s="100"/>
      <c r="B88" s="12" t="s">
        <v>380</v>
      </c>
      <c r="C88" s="12" t="str">
        <f>IF($J$1="EN",INDEX(content,MATCH(B88,symbol,0),2),IF($J$1="NL",INDEX(content,MATCH(B88,symbol,0),3),IF($J$1="FR",INDEX(content,MATCH(B88,symbol,0),4),IF($J$1="DE",INDEX(content,MATCH(B88,symbol,0),5),IF($J$1="PL",INDEX(content,MATCH(B88,symbol,0),6))))))&amp;" 1.4529"</f>
        <v>Karakteristieke weerstand 1.4529</v>
      </c>
      <c r="D88" s="49" t="s">
        <v>186</v>
      </c>
      <c r="E88" s="49">
        <v>26</v>
      </c>
      <c r="F88" s="49">
        <v>52</v>
      </c>
      <c r="G88" s="49">
        <v>92</v>
      </c>
    </row>
    <row r="89" spans="1:8" x14ac:dyDescent="0.25">
      <c r="A89" s="21"/>
    </row>
    <row r="90" spans="1:8" x14ac:dyDescent="0.25">
      <c r="A90" s="8" t="s">
        <v>719</v>
      </c>
      <c r="B90" s="72" t="str">
        <f>IF($J$1="EN",INDEX(content,MATCH(A90,symbol,0),2),IF($J$1="NL",INDEX(content,MATCH(A90,symbol,0),3),IF($J$1="FR",INDEX(content,MATCH(A90,symbol,0),4),IF($J$1="DE",INDEX(content,MATCH(A90,symbol,0),5),IF($J$1="PL",INDEX(content,MATCH(A90,symbol,0),6))))))</f>
        <v>Verplaatsting bij trek-en afschuifkracht</v>
      </c>
      <c r="C90" s="73"/>
      <c r="D90" s="73"/>
      <c r="E90" s="73"/>
      <c r="F90" s="73"/>
      <c r="G90" s="73"/>
      <c r="H90" s="74"/>
    </row>
    <row r="91" spans="1:8" ht="12.75" x14ac:dyDescent="0.25">
      <c r="A91" s="97"/>
      <c r="B91" s="24" t="s">
        <v>733</v>
      </c>
      <c r="C91" s="61" t="str">
        <f>IF($J$1="EN",INDEX(content,MATCH(B91,symbol,0),2),IF($J$1="NL",INDEX(content,MATCH(B91,symbol,0),3),IF($J$1="FR",INDEX(content,MATCH(B91,symbol,0),4),IF($J$1="DE",INDEX(content,MATCH(B91,symbol,0),5),IF($J$1="PL",INDEX(content,MATCH(B91,symbol,0),6))))))</f>
        <v>Kracht</v>
      </c>
      <c r="D91" s="11" t="s">
        <v>254</v>
      </c>
      <c r="E91" s="11" t="s">
        <v>738</v>
      </c>
      <c r="F91" s="11" t="s">
        <v>739</v>
      </c>
      <c r="G91" s="11" t="s">
        <v>740</v>
      </c>
      <c r="H91" s="11" t="s">
        <v>741</v>
      </c>
    </row>
    <row r="92" spans="1:8" x14ac:dyDescent="0.25">
      <c r="A92" s="98"/>
      <c r="B92" s="60" t="s">
        <v>723</v>
      </c>
      <c r="C92" s="12" t="str">
        <f>IF($J$1="EN",INDEX(content,MATCH(B92,symbol,0),2),IF($J$1="NL",INDEX(content,MATCH(B92,symbol,0),3),IF($J$1="FR",INDEX(content,MATCH(B92,symbol,0),4),IF($J$1="DE",INDEX(content,MATCH(B92,symbol,0),5),IF($J$1="PL",INDEX(content,MATCH(B92,symbol,0),6))))))</f>
        <v>Volle stenen</v>
      </c>
      <c r="D92" s="79" t="s">
        <v>742</v>
      </c>
      <c r="E92" s="49">
        <v>0.6</v>
      </c>
      <c r="F92" s="49">
        <v>1.2</v>
      </c>
      <c r="G92" s="49">
        <v>1</v>
      </c>
      <c r="H92" s="51">
        <v>1.5</v>
      </c>
    </row>
    <row r="93" spans="1:8" x14ac:dyDescent="0.25">
      <c r="A93" s="99"/>
      <c r="B93" s="60" t="s">
        <v>724</v>
      </c>
      <c r="C93" s="12" t="str">
        <f>IF($J$1="EN",INDEX(content,MATCH(B93,symbol,0),2),IF($J$1="NL",INDEX(content,MATCH(B93,symbol,0),3),IF($J$1="FR",INDEX(content,MATCH(B93,symbol,0),4),IF($J$1="DE",INDEX(content,MATCH(B93,symbol,0),5),IF($J$1="PL",INDEX(content,MATCH(B93,symbol,0),6))))))</f>
        <v>Holle en geperforeerde stenen</v>
      </c>
      <c r="D93" s="81"/>
      <c r="E93" s="49">
        <v>0.14000000000000001</v>
      </c>
      <c r="F93" s="49">
        <v>0.28000000000000003</v>
      </c>
      <c r="G93" s="51">
        <v>1</v>
      </c>
      <c r="H93" s="51">
        <v>1.5</v>
      </c>
    </row>
    <row r="94" spans="1:8" x14ac:dyDescent="0.25">
      <c r="A94" s="6"/>
      <c r="B94" s="25"/>
    </row>
  </sheetData>
  <mergeCells count="23">
    <mergeCell ref="K21:M21"/>
    <mergeCell ref="H37:J37"/>
    <mergeCell ref="K37:M37"/>
    <mergeCell ref="A91:A93"/>
    <mergeCell ref="A7:A11"/>
    <mergeCell ref="A13:A17"/>
    <mergeCell ref="B81:G81"/>
    <mergeCell ref="A82:A88"/>
    <mergeCell ref="B82:C82"/>
    <mergeCell ref="B51:G51"/>
    <mergeCell ref="B20:G20"/>
    <mergeCell ref="A21:A34"/>
    <mergeCell ref="B90:H90"/>
    <mergeCell ref="D92:D93"/>
    <mergeCell ref="A53:A64"/>
    <mergeCell ref="A66:A77"/>
    <mergeCell ref="A37:A47"/>
    <mergeCell ref="E37:G37"/>
    <mergeCell ref="E21:G21"/>
    <mergeCell ref="H21:J21"/>
    <mergeCell ref="B2:G2"/>
    <mergeCell ref="B4:G4"/>
    <mergeCell ref="B36:G36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8"/>
  <sheetViews>
    <sheetView zoomScale="130" zoomScaleNormal="130" workbookViewId="0">
      <selection activeCell="E234" sqref="E234"/>
    </sheetView>
  </sheetViews>
  <sheetFormatPr defaultColWidth="9.140625" defaultRowHeight="11.25" x14ac:dyDescent="0.25"/>
  <cols>
    <col min="1" max="1" width="13.28515625" style="5" customWidth="1"/>
    <col min="2" max="2" width="5.140625" style="5" customWidth="1"/>
    <col min="3" max="3" width="29.7109375" style="5" customWidth="1"/>
    <col min="4" max="4" width="6.140625" style="6" customWidth="1"/>
    <col min="5" max="12" width="5" style="6" customWidth="1"/>
    <col min="13" max="16384" width="9.140625" style="5"/>
  </cols>
  <sheetData>
    <row r="1" spans="1:15" x14ac:dyDescent="0.25">
      <c r="O1" s="35" t="s">
        <v>206</v>
      </c>
    </row>
    <row r="2" spans="1:15" x14ac:dyDescent="0.25">
      <c r="A2" s="7" t="s">
        <v>246</v>
      </c>
      <c r="B2" s="82" t="str">
        <f>IF($O$1="EN",INDEX(content,MATCH(A2,symbol,0),2),IF($O$1="NL",INDEX(content,MATCH(A2,symbol,0),3),IF($O$1="FR",INDEX(content,MATCH(A2,symbol,0),4),IF($O$1="DE",INDEX(content,MATCH(A2,symbol,0),5),IF($O$1="PL",INDEX(content,MATCH(A2,symbol,0),6))))))</f>
        <v>B-D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4" spans="1:15" x14ac:dyDescent="0.25">
      <c r="A4" s="8" t="s">
        <v>213</v>
      </c>
      <c r="B4" s="72" t="str">
        <f>IF($O$1="EN",INDEX(content,MATCH(A4,symbol,0),2),IF($O$1="NL",INDEX(content,MATCH(A4,symbol,0),3),IF($O$1="FR",INDEX(content,MATCH(A4,symbol,0),4),IF($O$1="DE",INDEX(content,MATCH(A4,symbol,0),5),IF($O$1="PL",INDEX(content,MATCH(A4,symbol,0),6))))))</f>
        <v>A-B-C-D-E</v>
      </c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1:15" x14ac:dyDescent="0.25">
      <c r="A5" s="70"/>
      <c r="B5" s="9"/>
      <c r="C5" s="10"/>
      <c r="D5" s="11"/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</row>
    <row r="6" spans="1:15" ht="12.75" x14ac:dyDescent="0.25">
      <c r="A6" s="70"/>
      <c r="B6" s="12" t="s">
        <v>260</v>
      </c>
      <c r="C6" s="12" t="str">
        <f t="shared" ref="C6:C18" si="0">IF($O$1="EN",INDEX(content,MATCH(B6,symbol,0),2),IF($O$1="NL",INDEX(content,MATCH(B6,symbol,0),3),IF($O$1="FR",INDEX(content,MATCH(B6,symbol,0),4),IF($O$1="DE",INDEX(content,MATCH(B6,symbol,0),5),IF($O$1="PL",INDEX(content,MATCH(B6,symbol,0),6))))))</f>
        <v>A-B-C-D-E</v>
      </c>
      <c r="D6" s="13" t="s">
        <v>185</v>
      </c>
      <c r="E6" s="13">
        <v>10</v>
      </c>
      <c r="F6" s="13">
        <v>12</v>
      </c>
      <c r="G6" s="13">
        <v>14</v>
      </c>
      <c r="H6" s="13">
        <v>18</v>
      </c>
      <c r="I6" s="13">
        <v>22</v>
      </c>
      <c r="J6" s="13">
        <v>26</v>
      </c>
      <c r="K6" s="13">
        <v>30</v>
      </c>
      <c r="L6" s="13">
        <v>35</v>
      </c>
    </row>
    <row r="7" spans="1:15" ht="12.75" x14ac:dyDescent="0.25">
      <c r="A7" s="70"/>
      <c r="B7" s="14" t="s">
        <v>261</v>
      </c>
      <c r="C7" s="12" t="str">
        <f t="shared" si="0"/>
        <v>A-B-C-D-E</v>
      </c>
      <c r="D7" s="13" t="s">
        <v>186</v>
      </c>
      <c r="E7" s="13">
        <v>10</v>
      </c>
      <c r="F7" s="13">
        <v>20</v>
      </c>
      <c r="G7" s="13">
        <v>40</v>
      </c>
      <c r="H7" s="13">
        <v>80</v>
      </c>
      <c r="I7" s="13">
        <v>120</v>
      </c>
      <c r="J7" s="13">
        <v>160</v>
      </c>
      <c r="K7" s="13">
        <v>180</v>
      </c>
      <c r="L7" s="13">
        <v>200</v>
      </c>
    </row>
    <row r="8" spans="1:15" ht="12.75" x14ac:dyDescent="0.25">
      <c r="A8" s="70"/>
      <c r="B8" s="14" t="s">
        <v>295</v>
      </c>
      <c r="C8" s="12" t="str">
        <f t="shared" si="0"/>
        <v>A-B-C-D-E</v>
      </c>
      <c r="D8" s="13" t="s">
        <v>185</v>
      </c>
      <c r="E8" s="13"/>
      <c r="F8" s="13"/>
      <c r="G8" s="13"/>
      <c r="H8" s="13"/>
      <c r="I8" s="13"/>
      <c r="J8" s="13"/>
      <c r="K8" s="13"/>
      <c r="L8" s="13"/>
    </row>
    <row r="9" spans="1:15" ht="12.75" x14ac:dyDescent="0.25">
      <c r="A9" s="70"/>
      <c r="B9" s="12" t="s">
        <v>262</v>
      </c>
      <c r="C9" s="15" t="str">
        <f t="shared" si="0"/>
        <v>A-B-C-D-E</v>
      </c>
      <c r="D9" s="13" t="s">
        <v>185</v>
      </c>
      <c r="E9" s="13"/>
      <c r="F9" s="13"/>
      <c r="G9" s="13"/>
      <c r="H9" s="13"/>
      <c r="I9" s="13"/>
      <c r="J9" s="13"/>
      <c r="K9" s="13"/>
      <c r="L9" s="13"/>
    </row>
    <row r="10" spans="1:15" ht="12.75" x14ac:dyDescent="0.25">
      <c r="A10" s="70"/>
      <c r="B10" s="12" t="s">
        <v>263</v>
      </c>
      <c r="C10" s="12" t="str">
        <f t="shared" si="0"/>
        <v>A-B-C-D-E</v>
      </c>
      <c r="D10" s="13" t="s">
        <v>185</v>
      </c>
      <c r="E10" s="13"/>
      <c r="F10" s="13"/>
      <c r="G10" s="13"/>
      <c r="H10" s="13"/>
      <c r="I10" s="13"/>
      <c r="J10" s="13"/>
      <c r="K10" s="13"/>
      <c r="L10" s="13"/>
    </row>
    <row r="11" spans="1:15" ht="12.75" x14ac:dyDescent="0.25">
      <c r="A11" s="70"/>
      <c r="B11" s="12" t="s">
        <v>264</v>
      </c>
      <c r="C11" s="12" t="str">
        <f t="shared" si="0"/>
        <v>A-B-C-D-E</v>
      </c>
      <c r="D11" s="13" t="s">
        <v>185</v>
      </c>
      <c r="E11" s="13"/>
      <c r="F11" s="13"/>
      <c r="G11" s="13"/>
      <c r="H11" s="13"/>
      <c r="I11" s="13"/>
      <c r="J11" s="13"/>
      <c r="K11" s="13"/>
      <c r="L11" s="13"/>
    </row>
    <row r="12" spans="1:15" ht="12.75" x14ac:dyDescent="0.25">
      <c r="A12" s="70"/>
      <c r="B12" s="12" t="s">
        <v>265</v>
      </c>
      <c r="C12" s="12" t="str">
        <f t="shared" si="0"/>
        <v>A-B-C-D-E</v>
      </c>
      <c r="D12" s="13" t="s">
        <v>185</v>
      </c>
      <c r="E12" s="13"/>
      <c r="F12" s="13"/>
      <c r="G12" s="13"/>
      <c r="H12" s="13"/>
      <c r="I12" s="13"/>
      <c r="J12" s="13"/>
      <c r="K12" s="13"/>
      <c r="L12" s="13"/>
    </row>
    <row r="13" spans="1:15" ht="12.75" x14ac:dyDescent="0.25">
      <c r="A13" s="70"/>
      <c r="B13" s="12" t="s">
        <v>266</v>
      </c>
      <c r="C13" s="12" t="str">
        <f t="shared" si="0"/>
        <v>A-B-C-D-E</v>
      </c>
      <c r="D13" s="13" t="s">
        <v>185</v>
      </c>
      <c r="E13" s="75" t="s">
        <v>267</v>
      </c>
      <c r="F13" s="76"/>
      <c r="G13" s="77"/>
      <c r="H13" s="75" t="s">
        <v>268</v>
      </c>
      <c r="I13" s="76"/>
      <c r="J13" s="76"/>
      <c r="K13" s="76"/>
      <c r="L13" s="77"/>
    </row>
    <row r="14" spans="1:15" ht="12.75" x14ac:dyDescent="0.25">
      <c r="A14" s="70"/>
      <c r="B14" s="12" t="s">
        <v>269</v>
      </c>
      <c r="C14" s="15" t="str">
        <f t="shared" si="0"/>
        <v>A-B-C-D-E</v>
      </c>
      <c r="D14" s="13" t="s">
        <v>185</v>
      </c>
      <c r="E14" s="13"/>
      <c r="F14" s="13"/>
      <c r="G14" s="13"/>
      <c r="H14" s="13"/>
      <c r="I14" s="13"/>
      <c r="J14" s="13"/>
      <c r="K14" s="13"/>
      <c r="L14" s="13"/>
    </row>
    <row r="15" spans="1:15" ht="12.75" x14ac:dyDescent="0.25">
      <c r="A15" s="70"/>
      <c r="B15" s="12" t="s">
        <v>263</v>
      </c>
      <c r="C15" s="12" t="str">
        <f t="shared" si="0"/>
        <v>A-B-C-D-E</v>
      </c>
      <c r="D15" s="13" t="s">
        <v>185</v>
      </c>
      <c r="E15" s="13"/>
      <c r="F15" s="13"/>
      <c r="G15" s="13"/>
      <c r="H15" s="13"/>
      <c r="I15" s="13"/>
      <c r="J15" s="13"/>
      <c r="K15" s="13"/>
      <c r="L15" s="13"/>
    </row>
    <row r="16" spans="1:15" ht="12.75" x14ac:dyDescent="0.25">
      <c r="A16" s="70"/>
      <c r="B16" s="12" t="s">
        <v>264</v>
      </c>
      <c r="C16" s="12" t="str">
        <f t="shared" si="0"/>
        <v>A-B-C-D-E</v>
      </c>
      <c r="D16" s="13" t="s">
        <v>185</v>
      </c>
      <c r="E16" s="13"/>
      <c r="F16" s="13"/>
      <c r="G16" s="13"/>
      <c r="H16" s="13"/>
      <c r="I16" s="13"/>
      <c r="J16" s="13"/>
      <c r="K16" s="13"/>
      <c r="L16" s="13"/>
    </row>
    <row r="17" spans="1:12" ht="12.75" x14ac:dyDescent="0.25">
      <c r="A17" s="70"/>
      <c r="B17" s="12" t="s">
        <v>265</v>
      </c>
      <c r="C17" s="12" t="str">
        <f t="shared" si="0"/>
        <v>A-B-C-D-E</v>
      </c>
      <c r="D17" s="13" t="s">
        <v>185</v>
      </c>
      <c r="E17" s="13"/>
      <c r="F17" s="13"/>
      <c r="G17" s="13"/>
      <c r="H17" s="13"/>
      <c r="I17" s="13"/>
      <c r="J17" s="13"/>
      <c r="K17" s="13"/>
      <c r="L17" s="13"/>
    </row>
    <row r="18" spans="1:12" ht="12.75" x14ac:dyDescent="0.25">
      <c r="A18" s="70"/>
      <c r="B18" s="12" t="s">
        <v>266</v>
      </c>
      <c r="C18" s="12" t="str">
        <f t="shared" si="0"/>
        <v>A-B-C-D-E</v>
      </c>
      <c r="D18" s="13" t="s">
        <v>185</v>
      </c>
      <c r="E18" s="75" t="s">
        <v>267</v>
      </c>
      <c r="F18" s="76"/>
      <c r="G18" s="77"/>
      <c r="H18" s="75" t="s">
        <v>268</v>
      </c>
      <c r="I18" s="76"/>
      <c r="J18" s="76"/>
      <c r="K18" s="76"/>
      <c r="L18" s="77"/>
    </row>
    <row r="21" spans="1:12" x14ac:dyDescent="0.25">
      <c r="A21" s="8" t="s">
        <v>240</v>
      </c>
      <c r="B21" s="72" t="str">
        <f>IF($O$1="EN",INDEX(content,MATCH(A21,symbol,0),2),IF($O$1="NL",INDEX(content,MATCH(A21,symbol,0),3),IF($O$1="FR",INDEX(content,MATCH(A21,symbol,0),4),IF($O$1="DE",INDEX(content,MATCH(A21,symbol,0),5),IF($O$1="PL",INDEX(content,MATCH(A21,symbol,0),6))))))</f>
        <v>A-B</v>
      </c>
      <c r="C21" s="73"/>
      <c r="D21" s="73"/>
      <c r="E21" s="73"/>
      <c r="F21" s="73"/>
      <c r="G21" s="73"/>
      <c r="H21" s="73"/>
      <c r="I21" s="73"/>
      <c r="J21" s="73"/>
      <c r="K21" s="73"/>
      <c r="L21" s="74"/>
    </row>
    <row r="22" spans="1:12" x14ac:dyDescent="0.25">
      <c r="A22" s="70"/>
      <c r="B22" s="83"/>
      <c r="C22" s="84"/>
      <c r="D22" s="17"/>
      <c r="E22" s="11" t="s">
        <v>2</v>
      </c>
      <c r="F22" s="11" t="s">
        <v>3</v>
      </c>
      <c r="G22" s="11" t="s">
        <v>4</v>
      </c>
      <c r="H22" s="11" t="s">
        <v>5</v>
      </c>
      <c r="I22" s="11" t="s">
        <v>6</v>
      </c>
      <c r="J22" s="11" t="s">
        <v>7</v>
      </c>
      <c r="K22" s="11" t="s">
        <v>8</v>
      </c>
      <c r="L22" s="11" t="s">
        <v>9</v>
      </c>
    </row>
    <row r="23" spans="1:12" ht="12.75" x14ac:dyDescent="0.25">
      <c r="A23" s="70"/>
      <c r="B23" s="12" t="s">
        <v>270</v>
      </c>
      <c r="C23" s="12" t="str">
        <f>IF($O$1="EN",INDEX(content,MATCH(B23,symbol,0),2),IF($O$1="NL",INDEX(content,MATCH(B23,symbol,0),3),IF($O$1="FR",INDEX(content,MATCH(B23,symbol,0),4),IF($O$1="DE",INDEX(content,MATCH(B23,symbol,0),5),IF($O$1="PL",INDEX(content,MATCH(B23,symbol,0),6))))))&amp;" grade 4.6"</f>
        <v>A-B grade 4.6</v>
      </c>
      <c r="D23" s="13" t="s">
        <v>254</v>
      </c>
      <c r="E23" s="13">
        <v>15</v>
      </c>
      <c r="F23" s="13">
        <v>23</v>
      </c>
      <c r="G23" s="13">
        <v>34</v>
      </c>
      <c r="H23" s="13">
        <v>63</v>
      </c>
      <c r="I23" s="13">
        <v>98</v>
      </c>
      <c r="J23" s="13">
        <v>141</v>
      </c>
      <c r="K23" s="13">
        <v>184</v>
      </c>
      <c r="L23" s="13">
        <v>224</v>
      </c>
    </row>
    <row r="24" spans="1:12" ht="12.75" x14ac:dyDescent="0.25">
      <c r="A24" s="70"/>
      <c r="B24" s="18" t="s">
        <v>271</v>
      </c>
      <c r="C24" s="12" t="str">
        <f>IF($O$1="EN",INDEX(content,MATCH(B24,symbol,0),2),IF($O$1="NL",INDEX(content,MATCH(B24,symbol,0),3),IF($O$1="FR",INDEX(content,MATCH(B24,symbol,0),4),IF($O$1="DE",INDEX(content,MATCH(B24,symbol,0),5),IF($O$1="PL",INDEX(content,MATCH(B24,symbol,0),6))))))</f>
        <v>A-B</v>
      </c>
      <c r="D24" s="13" t="s">
        <v>187</v>
      </c>
      <c r="E24" s="70">
        <v>2</v>
      </c>
      <c r="F24" s="70"/>
      <c r="G24" s="70"/>
      <c r="H24" s="70"/>
      <c r="I24" s="70"/>
      <c r="J24" s="70"/>
      <c r="K24" s="70"/>
      <c r="L24" s="70"/>
    </row>
    <row r="25" spans="1:12" ht="12.75" x14ac:dyDescent="0.25">
      <c r="A25" s="70"/>
      <c r="B25" s="12" t="s">
        <v>270</v>
      </c>
      <c r="C25" s="12" t="str">
        <f>IF($O$1="EN",INDEX(content,MATCH(B25,symbol,0),2),IF($O$1="NL",INDEX(content,MATCH(B25,symbol,0),3),IF($O$1="FR",INDEX(content,MATCH(B25,symbol,0),4),IF($O$1="DE",INDEX(content,MATCH(B25,symbol,0),5),IF($O$1="PL",INDEX(content,MATCH(B25,symbol,0),6))))))&amp;" grade 5.8"</f>
        <v>A-B grade 5.8</v>
      </c>
      <c r="D25" s="13" t="s">
        <v>254</v>
      </c>
      <c r="E25" s="13">
        <v>18</v>
      </c>
      <c r="F25" s="13">
        <v>29</v>
      </c>
      <c r="G25" s="13">
        <v>42</v>
      </c>
      <c r="H25" s="13">
        <v>79</v>
      </c>
      <c r="I25" s="13">
        <v>123</v>
      </c>
      <c r="J25" s="13">
        <v>177</v>
      </c>
      <c r="K25" s="13">
        <v>230</v>
      </c>
      <c r="L25" s="13">
        <v>281</v>
      </c>
    </row>
    <row r="26" spans="1:12" ht="12.75" x14ac:dyDescent="0.25">
      <c r="A26" s="70"/>
      <c r="B26" s="18" t="s">
        <v>271</v>
      </c>
      <c r="C26" s="12" t="str">
        <f>IF($O$1="EN",INDEX(content,MATCH(B26,symbol,0),2),IF($O$1="NL",INDEX(content,MATCH(B26,symbol,0),3),IF($O$1="FR",INDEX(content,MATCH(B26,symbol,0),4),IF($O$1="DE",INDEX(content,MATCH(B26,symbol,0),5),IF($O$1="PL",INDEX(content,MATCH(B26,symbol,0),6))))))</f>
        <v>A-B</v>
      </c>
      <c r="D26" s="13" t="s">
        <v>187</v>
      </c>
      <c r="E26" s="70">
        <v>1.5</v>
      </c>
      <c r="F26" s="70"/>
      <c r="G26" s="70"/>
      <c r="H26" s="70"/>
      <c r="I26" s="70"/>
      <c r="J26" s="70"/>
      <c r="K26" s="70"/>
      <c r="L26" s="70"/>
    </row>
    <row r="27" spans="1:12" ht="12.75" x14ac:dyDescent="0.25">
      <c r="A27" s="70"/>
      <c r="B27" s="12" t="s">
        <v>270</v>
      </c>
      <c r="C27" s="12" t="str">
        <f>IF($O$1="EN",INDEX(content,MATCH(B27,symbol,0),2),IF($O$1="NL",INDEX(content,MATCH(B27,symbol,0),3),IF($O$1="FR",INDEX(content,MATCH(B27,symbol,0),4),IF($O$1="DE",INDEX(content,MATCH(B27,symbol,0),5),IF($O$1="PL",INDEX(content,MATCH(B27,symbol,0),6))))))&amp;" grade 8.8"</f>
        <v>A-B grade 8.8</v>
      </c>
      <c r="D27" s="13" t="s">
        <v>254</v>
      </c>
      <c r="E27" s="13">
        <v>29</v>
      </c>
      <c r="F27" s="13">
        <v>46</v>
      </c>
      <c r="G27" s="13">
        <v>67</v>
      </c>
      <c r="H27" s="13">
        <v>126</v>
      </c>
      <c r="I27" s="13">
        <v>196</v>
      </c>
      <c r="J27" s="13">
        <v>282</v>
      </c>
      <c r="K27" s="13">
        <v>367</v>
      </c>
      <c r="L27" s="13">
        <v>449</v>
      </c>
    </row>
    <row r="28" spans="1:12" ht="12.75" x14ac:dyDescent="0.25">
      <c r="A28" s="70"/>
      <c r="B28" s="18" t="s">
        <v>271</v>
      </c>
      <c r="C28" s="12" t="str">
        <f>IF($O$1="EN",INDEX(content,MATCH(B28,symbol,0),2),IF($O$1="NL",INDEX(content,MATCH(B28,symbol,0),3),IF($O$1="FR",INDEX(content,MATCH(B28,symbol,0),4),IF($O$1="DE",INDEX(content,MATCH(B28,symbol,0),5),IF($O$1="PL",INDEX(content,MATCH(B28,symbol,0),6))))))</f>
        <v>A-B</v>
      </c>
      <c r="D28" s="13" t="s">
        <v>187</v>
      </c>
      <c r="E28" s="70">
        <v>1.5</v>
      </c>
      <c r="F28" s="70"/>
      <c r="G28" s="70"/>
      <c r="H28" s="70"/>
      <c r="I28" s="70"/>
      <c r="J28" s="70"/>
      <c r="K28" s="70"/>
      <c r="L28" s="70"/>
    </row>
    <row r="29" spans="1:12" ht="12.75" x14ac:dyDescent="0.25">
      <c r="A29" s="70"/>
      <c r="B29" s="12" t="s">
        <v>270</v>
      </c>
      <c r="C29" s="12" t="str">
        <f>IF($O$1="EN",INDEX(content,MATCH(B29,symbol,0),2),IF($O$1="NL",INDEX(content,MATCH(B29,symbol,0),3),IF($O$1="FR",INDEX(content,MATCH(B29,symbol,0),4),IF($O$1="DE",INDEX(content,MATCH(B29,symbol,0),5),IF($O$1="PL",INDEX(content,MATCH(B29,symbol,0),6))))))&amp;" grade 10.9"</f>
        <v>A-B grade 10.9</v>
      </c>
      <c r="D29" s="13" t="s">
        <v>254</v>
      </c>
      <c r="E29" s="13">
        <v>37</v>
      </c>
      <c r="F29" s="13">
        <v>58</v>
      </c>
      <c r="G29" s="13">
        <v>84</v>
      </c>
      <c r="H29" s="13">
        <v>157</v>
      </c>
      <c r="I29" s="13">
        <v>245</v>
      </c>
      <c r="J29" s="13">
        <v>353</v>
      </c>
      <c r="K29" s="13">
        <v>459</v>
      </c>
      <c r="L29" s="13">
        <v>561</v>
      </c>
    </row>
    <row r="30" spans="1:12" ht="12.75" x14ac:dyDescent="0.25">
      <c r="A30" s="70"/>
      <c r="B30" s="18" t="s">
        <v>271</v>
      </c>
      <c r="C30" s="12" t="str">
        <f>IF($O$1="EN",INDEX(content,MATCH(B30,symbol,0),2),IF($O$1="NL",INDEX(content,MATCH(B30,symbol,0),3),IF($O$1="FR",INDEX(content,MATCH(B30,symbol,0),4),IF($O$1="DE",INDEX(content,MATCH(B30,symbol,0),5),IF($O$1="PL",INDEX(content,MATCH(B30,symbol,0),6))))))</f>
        <v>A-B</v>
      </c>
      <c r="D30" s="13" t="s">
        <v>187</v>
      </c>
      <c r="E30" s="70">
        <v>1.33</v>
      </c>
      <c r="F30" s="70"/>
      <c r="G30" s="70"/>
      <c r="H30" s="70"/>
      <c r="I30" s="70"/>
      <c r="J30" s="70"/>
      <c r="K30" s="70"/>
      <c r="L30" s="70"/>
    </row>
    <row r="31" spans="1:12" ht="12.75" x14ac:dyDescent="0.25">
      <c r="A31" s="70"/>
      <c r="B31" s="12" t="s">
        <v>270</v>
      </c>
      <c r="C31" s="12" t="str">
        <f>IF($O$1="EN",INDEX(content,MATCH(B31,symbol,0),2),IF($O$1="NL",INDEX(content,MATCH(B31,symbol,0),3),IF($O$1="FR",INDEX(content,MATCH(B31,symbol,0),4),IF($O$1="DE",INDEX(content,MATCH(B31,symbol,0),5),IF($O$1="PL",INDEX(content,MATCH(B31,symbol,0),6))))))&amp;" A2-70 / A4-70 "</f>
        <v xml:space="preserve">A-B A2-70 / A4-70 </v>
      </c>
      <c r="D31" s="13" t="s">
        <v>254</v>
      </c>
      <c r="E31" s="13">
        <v>26</v>
      </c>
      <c r="F31" s="13">
        <v>41</v>
      </c>
      <c r="G31" s="13">
        <v>59</v>
      </c>
      <c r="H31" s="13">
        <v>110</v>
      </c>
      <c r="I31" s="13">
        <v>172</v>
      </c>
      <c r="J31" s="13">
        <v>247</v>
      </c>
      <c r="K31" s="13">
        <v>321</v>
      </c>
      <c r="L31" s="13">
        <v>393</v>
      </c>
    </row>
    <row r="32" spans="1:12" ht="12.75" x14ac:dyDescent="0.25">
      <c r="A32" s="70"/>
      <c r="B32" s="18" t="s">
        <v>271</v>
      </c>
      <c r="C32" s="12" t="str">
        <f>IF($O$1="EN",INDEX(content,MATCH(B32,symbol,0),2),IF($O$1="NL",INDEX(content,MATCH(B32,symbol,0),3),IF($O$1="FR",INDEX(content,MATCH(B32,symbol,0),4),IF($O$1="DE",INDEX(content,MATCH(B32,symbol,0),5),IF($O$1="PL",INDEX(content,MATCH(B32,symbol,0),6))))))</f>
        <v>A-B</v>
      </c>
      <c r="D32" s="13" t="s">
        <v>187</v>
      </c>
      <c r="E32" s="70">
        <v>1.87</v>
      </c>
      <c r="F32" s="70"/>
      <c r="G32" s="70"/>
      <c r="H32" s="70"/>
      <c r="I32" s="70"/>
      <c r="J32" s="70"/>
      <c r="K32" s="70"/>
      <c r="L32" s="70"/>
    </row>
    <row r="33" spans="1:12" ht="12.75" x14ac:dyDescent="0.25">
      <c r="A33" s="70"/>
      <c r="B33" s="12" t="s">
        <v>270</v>
      </c>
      <c r="C33" s="12" t="str">
        <f>IF($O$1="EN",INDEX(content,MATCH(B33,symbol,0),2),IF($O$1="NL",INDEX(content,MATCH(B33,symbol,0),3),IF($O$1="FR",INDEX(content,MATCH(B33,symbol,0),4),IF($O$1="DE",INDEX(content,MATCH(B33,symbol,0),5),IF($O$1="PL",INDEX(content,MATCH(B33,symbol,0),6))))))&amp;" A4-80 "</f>
        <v xml:space="preserve">A-B A4-80 </v>
      </c>
      <c r="D33" s="13" t="s">
        <v>254</v>
      </c>
      <c r="E33" s="13">
        <v>29</v>
      </c>
      <c r="F33" s="13">
        <v>46</v>
      </c>
      <c r="G33" s="13">
        <v>67</v>
      </c>
      <c r="H33" s="13">
        <v>126</v>
      </c>
      <c r="I33" s="13">
        <v>196</v>
      </c>
      <c r="J33" s="13">
        <v>282</v>
      </c>
      <c r="K33" s="13">
        <v>367</v>
      </c>
      <c r="L33" s="13">
        <v>449</v>
      </c>
    </row>
    <row r="34" spans="1:12" ht="12.75" x14ac:dyDescent="0.25">
      <c r="A34" s="70"/>
      <c r="B34" s="18" t="s">
        <v>271</v>
      </c>
      <c r="C34" s="12" t="str">
        <f>IF($O$1="EN",INDEX(content,MATCH(B34,symbol,0),2),IF($O$1="NL",INDEX(content,MATCH(B34,symbol,0),3),IF($O$1="FR",INDEX(content,MATCH(B34,symbol,0),4),IF($O$1="DE",INDEX(content,MATCH(B34,symbol,0),5),IF($O$1="PL",INDEX(content,MATCH(B34,symbol,0),6))))))</f>
        <v>A-B</v>
      </c>
      <c r="D34" s="13" t="s">
        <v>187</v>
      </c>
      <c r="E34" s="70">
        <v>1.6</v>
      </c>
      <c r="F34" s="70"/>
      <c r="G34" s="70"/>
      <c r="H34" s="70"/>
      <c r="I34" s="70"/>
      <c r="J34" s="70"/>
      <c r="K34" s="70"/>
      <c r="L34" s="70"/>
    </row>
    <row r="35" spans="1:12" ht="12.75" x14ac:dyDescent="0.25">
      <c r="A35" s="70"/>
      <c r="B35" s="12" t="s">
        <v>270</v>
      </c>
      <c r="C35" s="12" t="str">
        <f>IF($O$1="EN",INDEX(content,MATCH(B35,symbol,0),2),IF($O$1="NL",INDEX(content,MATCH(B35,symbol,0),3),IF($O$1="FR",INDEX(content,MATCH(B35,symbol,0),4),IF($O$1="DE",INDEX(content,MATCH(B35,symbol,0),5),IF($O$1="PL",INDEX(content,MATCH(B35,symbol,0),6))))))&amp;" 1.4529"</f>
        <v>A-B 1.4529</v>
      </c>
      <c r="D35" s="13" t="s">
        <v>254</v>
      </c>
      <c r="E35" s="13">
        <v>26</v>
      </c>
      <c r="F35" s="13">
        <v>41</v>
      </c>
      <c r="G35" s="13">
        <v>59</v>
      </c>
      <c r="H35" s="13">
        <v>110</v>
      </c>
      <c r="I35" s="13">
        <v>172</v>
      </c>
      <c r="J35" s="13">
        <v>247</v>
      </c>
      <c r="K35" s="13">
        <v>321</v>
      </c>
      <c r="L35" s="13">
        <v>393</v>
      </c>
    </row>
    <row r="36" spans="1:12" ht="12.75" x14ac:dyDescent="0.25">
      <c r="A36" s="70"/>
      <c r="B36" s="18" t="s">
        <v>271</v>
      </c>
      <c r="C36" s="12" t="str">
        <f>IF($O$1="EN",INDEX(content,MATCH(B36,symbol,0),2),IF($O$1="NL",INDEX(content,MATCH(B36,symbol,0),3),IF($O$1="FR",INDEX(content,MATCH(B36,symbol,0),4),IF($O$1="DE",INDEX(content,MATCH(B36,symbol,0),5),IF($O$1="PL",INDEX(content,MATCH(B36,symbol,0),6))))))</f>
        <v>A-B</v>
      </c>
      <c r="D36" s="13" t="s">
        <v>187</v>
      </c>
      <c r="E36" s="70">
        <v>1.87</v>
      </c>
      <c r="F36" s="70"/>
      <c r="G36" s="70"/>
      <c r="H36" s="70"/>
      <c r="I36" s="70"/>
      <c r="J36" s="70"/>
      <c r="K36" s="70"/>
      <c r="L36" s="70"/>
    </row>
    <row r="38" spans="1:12" x14ac:dyDescent="0.25">
      <c r="A38" s="8" t="s">
        <v>241</v>
      </c>
      <c r="B38" s="72" t="str">
        <f>IF($O$1="EN",INDEX(content,MATCH(A38,symbol,0),2),IF($O$1="NL",INDEX(content,MATCH(A38,symbol,0),3),IF($O$1="FR",INDEX(content,MATCH(A38,symbol,0),4),IF($O$1="DE",INDEX(content,MATCH(A38,symbol,0),5),IF($O$1="PL",INDEX(content,MATCH(A38,symbol,0),6))))))</f>
        <v>B</v>
      </c>
      <c r="C38" s="73"/>
      <c r="D38" s="73"/>
      <c r="E38" s="73"/>
      <c r="F38" s="73"/>
      <c r="G38" s="73"/>
      <c r="H38" s="73"/>
      <c r="I38" s="73"/>
      <c r="J38" s="73"/>
      <c r="K38" s="73"/>
      <c r="L38" s="74"/>
    </row>
    <row r="39" spans="1:12" x14ac:dyDescent="0.25">
      <c r="A39" s="79"/>
      <c r="B39" s="83"/>
      <c r="C39" s="84"/>
      <c r="D39" s="17"/>
      <c r="E39" s="11" t="s">
        <v>2</v>
      </c>
      <c r="F39" s="11" t="s">
        <v>3</v>
      </c>
      <c r="G39" s="11" t="s">
        <v>4</v>
      </c>
      <c r="H39" s="11" t="s">
        <v>5</v>
      </c>
      <c r="I39" s="11" t="s">
        <v>6</v>
      </c>
      <c r="J39" s="11" t="s">
        <v>7</v>
      </c>
      <c r="K39" s="11" t="s">
        <v>8</v>
      </c>
      <c r="L39" s="11" t="s">
        <v>9</v>
      </c>
    </row>
    <row r="40" spans="1:12" x14ac:dyDescent="0.25">
      <c r="A40" s="80"/>
      <c r="B40" s="19" t="s">
        <v>80</v>
      </c>
      <c r="C40" s="88" t="str">
        <f>IF($O$1="EN",INDEX(content,MATCH(B40,symbol,0),2),IF($O$1="NL",INDEX(content,MATCH(B40,symbol,0),3),IF($O$1="FR",INDEX(content,MATCH(B40,symbol,0),4),IF($O$1="DE",INDEX(content,MATCH(B40,symbol,0),5),IF($O$1="PL",INDEX(content,MATCH(B40,symbol,0),6))))))</f>
        <v>B</v>
      </c>
      <c r="D40" s="88"/>
      <c r="E40" s="88"/>
      <c r="F40" s="88"/>
      <c r="G40" s="88"/>
      <c r="H40" s="88"/>
      <c r="I40" s="88"/>
      <c r="J40" s="88"/>
      <c r="K40" s="88"/>
      <c r="L40" s="88"/>
    </row>
    <row r="41" spans="1:12" x14ac:dyDescent="0.25">
      <c r="A41" s="80"/>
      <c r="B41" s="20" t="s">
        <v>189</v>
      </c>
      <c r="C41" s="12" t="str">
        <f>IF($O$1="EN",INDEX(content,MATCH(B41,symbol,0),2),IF($O$1="NL",INDEX(content,MATCH(B41,symbol,0),3),IF($O$1="FR",INDEX(content,MATCH(B41,symbol,0),4),IF($O$1="DE",INDEX(content,MATCH(B41,symbol,0),5),IF($O$1="PL",INDEX(content,MATCH(B41,symbol,0),6))))))&amp;" -40°C to +70°C"</f>
        <v>B -40°C to +70°C</v>
      </c>
      <c r="D41" s="13" t="s">
        <v>194</v>
      </c>
      <c r="E41" s="13"/>
      <c r="F41" s="13"/>
      <c r="G41" s="13"/>
      <c r="H41" s="13"/>
      <c r="I41" s="13"/>
      <c r="J41" s="13"/>
      <c r="K41" s="13"/>
      <c r="L41" s="13"/>
    </row>
    <row r="42" spans="1:12" x14ac:dyDescent="0.25">
      <c r="A42" s="80"/>
      <c r="B42" s="21" t="s">
        <v>209</v>
      </c>
      <c r="C42" s="89" t="str">
        <f>IF($O$1="EN",INDEX(content,MATCH(B42,symbol,0),2),IF($O$1="NL",INDEX(content,MATCH(B42,symbol,0),3),IF($O$1="FR",INDEX(content,MATCH(B42,symbol,0),4),IF($O$1="DE",INDEX(content,MATCH(B42,symbol,0),5),IF($O$1="PL",INDEX(content,MATCH(B42,symbol,0),6))))))</f>
        <v>B</v>
      </c>
      <c r="D42" s="90"/>
      <c r="E42" s="90"/>
      <c r="F42" s="90"/>
      <c r="G42" s="90"/>
      <c r="H42" s="90"/>
      <c r="I42" s="90"/>
      <c r="J42" s="90"/>
      <c r="K42" s="90"/>
      <c r="L42" s="91"/>
    </row>
    <row r="43" spans="1:12" x14ac:dyDescent="0.25">
      <c r="A43" s="80"/>
      <c r="B43" s="22" t="s">
        <v>188</v>
      </c>
      <c r="C43" s="12" t="str">
        <f>IF($O$1="EN",INDEX(content,MATCH(B43,symbol,0),2),IF($O$1="NL",INDEX(content,MATCH(B43,symbol,0),3),IF($O$1="FR",INDEX(content,MATCH(B43,symbol,0),4),IF($O$1="DE",INDEX(content,MATCH(B43,symbol,0),5),IF($O$1="PL",INDEX(content,MATCH(B43,symbol,0),6))))))</f>
        <v>B</v>
      </c>
      <c r="D43" s="13" t="s">
        <v>187</v>
      </c>
      <c r="E43" s="75"/>
      <c r="F43" s="76"/>
      <c r="G43" s="76"/>
      <c r="H43" s="76"/>
      <c r="I43" s="76"/>
      <c r="J43" s="76"/>
      <c r="K43" s="76"/>
      <c r="L43" s="77"/>
    </row>
    <row r="44" spans="1:12" x14ac:dyDescent="0.25">
      <c r="A44" s="80"/>
      <c r="B44" s="85" t="s">
        <v>75</v>
      </c>
      <c r="C44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C25/30"</f>
        <v>A-B C25/30</v>
      </c>
      <c r="D44" s="70" t="s">
        <v>187</v>
      </c>
      <c r="E44" s="75"/>
      <c r="F44" s="76"/>
      <c r="G44" s="76"/>
      <c r="H44" s="76"/>
      <c r="I44" s="76"/>
      <c r="J44" s="76"/>
      <c r="K44" s="76"/>
      <c r="L44" s="77"/>
    </row>
    <row r="45" spans="1:12" x14ac:dyDescent="0.25">
      <c r="A45" s="80"/>
      <c r="B45" s="86"/>
      <c r="C45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C30/37"</f>
        <v>A-B C30/37</v>
      </c>
      <c r="D45" s="70"/>
      <c r="E45" s="75"/>
      <c r="F45" s="76"/>
      <c r="G45" s="76"/>
      <c r="H45" s="76"/>
      <c r="I45" s="76"/>
      <c r="J45" s="76"/>
      <c r="K45" s="76"/>
      <c r="L45" s="77"/>
    </row>
    <row r="46" spans="1:12" x14ac:dyDescent="0.25">
      <c r="A46" s="80"/>
      <c r="B46" s="86"/>
      <c r="C46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C35/45"</f>
        <v>A-B C35/45</v>
      </c>
      <c r="D46" s="70"/>
      <c r="E46" s="75"/>
      <c r="F46" s="76"/>
      <c r="G46" s="76"/>
      <c r="H46" s="76"/>
      <c r="I46" s="76"/>
      <c r="J46" s="76"/>
      <c r="K46" s="76"/>
      <c r="L46" s="77"/>
    </row>
    <row r="47" spans="1:12" x14ac:dyDescent="0.25">
      <c r="A47" s="80"/>
      <c r="B47" s="86"/>
      <c r="C47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C40/50"</f>
        <v>A-B C40/50</v>
      </c>
      <c r="D47" s="70"/>
      <c r="E47" s="75"/>
      <c r="F47" s="76"/>
      <c r="G47" s="76"/>
      <c r="H47" s="76"/>
      <c r="I47" s="76"/>
      <c r="J47" s="76"/>
      <c r="K47" s="76"/>
      <c r="L47" s="77"/>
    </row>
    <row r="48" spans="1:12" x14ac:dyDescent="0.25">
      <c r="A48" s="80"/>
      <c r="B48" s="86"/>
      <c r="C48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C45/55"</f>
        <v>A-B C45/55</v>
      </c>
      <c r="D48" s="70"/>
      <c r="E48" s="75"/>
      <c r="F48" s="76"/>
      <c r="G48" s="76"/>
      <c r="H48" s="76"/>
      <c r="I48" s="76"/>
      <c r="J48" s="76"/>
      <c r="K48" s="76"/>
      <c r="L48" s="77"/>
    </row>
    <row r="49" spans="1:12" x14ac:dyDescent="0.25">
      <c r="A49" s="80"/>
      <c r="B49" s="87"/>
      <c r="C49" s="12" t="str">
        <f>IF($O$1="EN",INDEX(content,MATCH(B44,symbol,0),2),IF($O$1="NL",INDEX(content,MATCH(B44,symbol,0),3),IF($O$1="FR",INDEX(content,MATCH(B44,symbol,0),4),IF($O$1="DE",INDEX(content,MATCH(B44,symbol,0),5),IF($O$1="PL",INDEX(content,MATCH(B44,symbol,0),6))))))&amp;" C50/60"</f>
        <v>A-B C50/60</v>
      </c>
      <c r="D49" s="70"/>
      <c r="E49" s="75"/>
      <c r="F49" s="76"/>
      <c r="G49" s="76"/>
      <c r="H49" s="76"/>
      <c r="I49" s="76"/>
      <c r="J49" s="76"/>
      <c r="K49" s="76"/>
      <c r="L49" s="77"/>
    </row>
    <row r="50" spans="1:12" x14ac:dyDescent="0.25">
      <c r="A50" s="80"/>
      <c r="B50" s="19" t="s">
        <v>78</v>
      </c>
      <c r="C50" s="88" t="str">
        <f>IF($O$1="EN",INDEX(content,MATCH(B50,symbol,0),2),IF($O$1="NL",INDEX(content,MATCH(B50,symbol,0),3),IF($O$1="FR",INDEX(content,MATCH(B50,symbol,0),4),IF($O$1="DE",INDEX(content,MATCH(B50,symbol,0),5),IF($O$1="PL",INDEX(content,MATCH(B50,symbol,0),6))))))</f>
        <v>B</v>
      </c>
      <c r="D50" s="88"/>
      <c r="E50" s="88"/>
      <c r="F50" s="88"/>
      <c r="G50" s="88"/>
      <c r="H50" s="88"/>
      <c r="I50" s="88"/>
      <c r="J50" s="88"/>
      <c r="K50" s="88"/>
      <c r="L50" s="88"/>
    </row>
    <row r="51" spans="1:12" x14ac:dyDescent="0.25">
      <c r="A51" s="80"/>
      <c r="B51" s="20" t="s">
        <v>189</v>
      </c>
      <c r="C51" s="12" t="str">
        <f>IF($O$1="EN",INDEX(content,MATCH(B51,symbol,0),2),IF($O$1="NL",INDEX(content,MATCH(B51,symbol,0),3),IF($O$1="FR",INDEX(content,MATCH(B51,symbol,0),4),IF($O$1="DE",INDEX(content,MATCH(B51,symbol,0),5),IF($O$1="PL",INDEX(content,MATCH(B51,symbol,0),6))))))&amp;" -40°C to +70°C"</f>
        <v>B -40°C to +70°C</v>
      </c>
      <c r="D51" s="13" t="s">
        <v>194</v>
      </c>
      <c r="E51" s="13"/>
      <c r="F51" s="13"/>
      <c r="G51" s="13"/>
      <c r="H51" s="13"/>
      <c r="I51" s="13"/>
      <c r="J51" s="13"/>
      <c r="K51" s="13"/>
      <c r="L51" s="13"/>
    </row>
    <row r="52" spans="1:12" x14ac:dyDescent="0.25">
      <c r="A52" s="80"/>
      <c r="B52" s="21" t="s">
        <v>209</v>
      </c>
      <c r="C52" s="89" t="str">
        <f>IF($O$1="EN",INDEX(content,MATCH(B52,symbol,0),2),IF($O$1="NL",INDEX(content,MATCH(B52,symbol,0),3),IF($O$1="FR",INDEX(content,MATCH(B52,symbol,0),4),IF($O$1="DE",INDEX(content,MATCH(B52,symbol,0),5),IF($O$1="PL",INDEX(content,MATCH(B52,symbol,0),6))))))</f>
        <v>B</v>
      </c>
      <c r="D52" s="90"/>
      <c r="E52" s="90"/>
      <c r="F52" s="90"/>
      <c r="G52" s="90"/>
      <c r="H52" s="90"/>
      <c r="I52" s="90"/>
      <c r="J52" s="90"/>
      <c r="K52" s="90"/>
      <c r="L52" s="91"/>
    </row>
    <row r="53" spans="1:12" x14ac:dyDescent="0.25">
      <c r="A53" s="80"/>
      <c r="B53" s="22" t="s">
        <v>188</v>
      </c>
      <c r="C53" s="12" t="str">
        <f>IF($O$1="EN",INDEX(content,MATCH(B53,symbol,0),2),IF($O$1="NL",INDEX(content,MATCH(B53,symbol,0),3),IF($O$1="FR",INDEX(content,MATCH(B53,symbol,0),4),IF($O$1="DE",INDEX(content,MATCH(B53,symbol,0),5),IF($O$1="PL",INDEX(content,MATCH(B53,symbol,0),6))))))</f>
        <v>B</v>
      </c>
      <c r="D53" s="13" t="s">
        <v>187</v>
      </c>
      <c r="E53" s="75"/>
      <c r="F53" s="76"/>
      <c r="G53" s="76"/>
      <c r="H53" s="76"/>
      <c r="I53" s="76"/>
      <c r="J53" s="76"/>
      <c r="K53" s="76"/>
      <c r="L53" s="77"/>
    </row>
    <row r="54" spans="1:12" x14ac:dyDescent="0.25">
      <c r="A54" s="80"/>
      <c r="B54" s="85" t="s">
        <v>75</v>
      </c>
      <c r="C54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C25/30"</f>
        <v>A-B C25/30</v>
      </c>
      <c r="D54" s="70" t="s">
        <v>187</v>
      </c>
      <c r="E54" s="75"/>
      <c r="F54" s="76"/>
      <c r="G54" s="76"/>
      <c r="H54" s="76"/>
      <c r="I54" s="76"/>
      <c r="J54" s="76"/>
      <c r="K54" s="76"/>
      <c r="L54" s="77"/>
    </row>
    <row r="55" spans="1:12" x14ac:dyDescent="0.25">
      <c r="A55" s="80"/>
      <c r="B55" s="86"/>
      <c r="C55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C30/37"</f>
        <v>A-B C30/37</v>
      </c>
      <c r="D55" s="70"/>
      <c r="E55" s="75"/>
      <c r="F55" s="76"/>
      <c r="G55" s="76"/>
      <c r="H55" s="76"/>
      <c r="I55" s="76"/>
      <c r="J55" s="76"/>
      <c r="K55" s="76"/>
      <c r="L55" s="77"/>
    </row>
    <row r="56" spans="1:12" x14ac:dyDescent="0.25">
      <c r="A56" s="80"/>
      <c r="B56" s="86"/>
      <c r="C56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C35/45"</f>
        <v>A-B C35/45</v>
      </c>
      <c r="D56" s="70"/>
      <c r="E56" s="75"/>
      <c r="F56" s="76"/>
      <c r="G56" s="76"/>
      <c r="H56" s="76"/>
      <c r="I56" s="76"/>
      <c r="J56" s="76"/>
      <c r="K56" s="76"/>
      <c r="L56" s="77"/>
    </row>
    <row r="57" spans="1:12" x14ac:dyDescent="0.25">
      <c r="A57" s="80"/>
      <c r="B57" s="86"/>
      <c r="C57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C40/50"</f>
        <v>A-B C40/50</v>
      </c>
      <c r="D57" s="70"/>
      <c r="E57" s="75"/>
      <c r="F57" s="76"/>
      <c r="G57" s="76"/>
      <c r="H57" s="76"/>
      <c r="I57" s="76"/>
      <c r="J57" s="76"/>
      <c r="K57" s="76"/>
      <c r="L57" s="77"/>
    </row>
    <row r="58" spans="1:12" x14ac:dyDescent="0.25">
      <c r="A58" s="80"/>
      <c r="B58" s="86"/>
      <c r="C58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C45/55"</f>
        <v>A-B C45/55</v>
      </c>
      <c r="D58" s="70"/>
      <c r="E58" s="75"/>
      <c r="F58" s="76"/>
      <c r="G58" s="76"/>
      <c r="H58" s="76"/>
      <c r="I58" s="76"/>
      <c r="J58" s="76"/>
      <c r="K58" s="76"/>
      <c r="L58" s="77"/>
    </row>
    <row r="59" spans="1:12" x14ac:dyDescent="0.25">
      <c r="A59" s="81"/>
      <c r="B59" s="87"/>
      <c r="C59" s="12" t="str">
        <f>IF($O$1="EN",INDEX(content,MATCH(B54,symbol,0),2),IF($O$1="NL",INDEX(content,MATCH(B54,symbol,0),3),IF($O$1="FR",INDEX(content,MATCH(B54,symbol,0),4),IF($O$1="DE",INDEX(content,MATCH(B54,symbol,0),5),IF($O$1="PL",INDEX(content,MATCH(B54,symbol,0),6))))))&amp;" C50/60"</f>
        <v>A-B C50/60</v>
      </c>
      <c r="D59" s="70"/>
      <c r="E59" s="75"/>
      <c r="F59" s="76"/>
      <c r="G59" s="76"/>
      <c r="H59" s="76"/>
      <c r="I59" s="76"/>
      <c r="J59" s="76"/>
      <c r="K59" s="76"/>
      <c r="L59" s="77"/>
    </row>
    <row r="61" spans="1:12" x14ac:dyDescent="0.25">
      <c r="A61" s="23" t="s">
        <v>218</v>
      </c>
      <c r="B61" s="72" t="str">
        <f>IF($O$1="EN",INDEX(content,MATCH(A61,symbol,0),2),IF($O$1="NL",INDEX(content,MATCH(A61,symbol,0),3),IF($O$1="FR",INDEX(content,MATCH(A61,symbol,0),4),IF($O$1="DE",INDEX(content,MATCH(A61,symbol,0),5),IF($O$1="PL",INDEX(content,MATCH(A61,symbol,0),6))))))</f>
        <v>A-B</v>
      </c>
      <c r="C61" s="73"/>
      <c r="D61" s="73"/>
      <c r="E61" s="73"/>
      <c r="F61" s="73"/>
      <c r="G61" s="73"/>
      <c r="H61" s="73"/>
      <c r="I61" s="73"/>
      <c r="J61" s="73"/>
      <c r="K61" s="73"/>
      <c r="L61" s="74"/>
    </row>
    <row r="62" spans="1:12" x14ac:dyDescent="0.25">
      <c r="A62" s="70"/>
      <c r="B62" s="71"/>
      <c r="C62" s="71"/>
      <c r="D62" s="17"/>
      <c r="E62" s="11" t="s">
        <v>2</v>
      </c>
      <c r="F62" s="11" t="s">
        <v>3</v>
      </c>
      <c r="G62" s="11" t="s">
        <v>4</v>
      </c>
      <c r="H62" s="11" t="s">
        <v>5</v>
      </c>
      <c r="I62" s="11" t="s">
        <v>6</v>
      </c>
      <c r="J62" s="11" t="s">
        <v>7</v>
      </c>
      <c r="K62" s="11" t="s">
        <v>8</v>
      </c>
      <c r="L62" s="11" t="s">
        <v>9</v>
      </c>
    </row>
    <row r="63" spans="1:12" ht="12.75" x14ac:dyDescent="0.25">
      <c r="A63" s="70"/>
      <c r="B63" s="24" t="s">
        <v>272</v>
      </c>
      <c r="C63" s="12" t="str">
        <f>IF($O$1="EN",INDEX(content,MATCH(B63,symbol,0),2),IF($O$1="NL",INDEX(content,MATCH(B63,symbol,0),3),IF($O$1="FR",INDEX(content,MATCH(B63,symbol,0),4),IF($O$1="DE",INDEX(content,MATCH(B63,symbol,0),5),IF($O$1="PL",INDEX(content,MATCH(B63,symbol,0),6))))))</f>
        <v>A-B</v>
      </c>
      <c r="D63" s="13" t="s">
        <v>185</v>
      </c>
      <c r="E63" s="75" t="s">
        <v>273</v>
      </c>
      <c r="F63" s="76"/>
      <c r="G63" s="76"/>
      <c r="H63" s="76"/>
      <c r="I63" s="76"/>
      <c r="J63" s="76"/>
      <c r="K63" s="76"/>
      <c r="L63" s="77"/>
    </row>
    <row r="64" spans="1:12" ht="12.75" x14ac:dyDescent="0.25">
      <c r="A64" s="70"/>
      <c r="B64" s="24" t="s">
        <v>274</v>
      </c>
      <c r="C64" s="12" t="str">
        <f>IF($O$1="EN",INDEX(content,MATCH(B64,symbol,0),2),IF($O$1="NL",INDEX(content,MATCH(B64,symbol,0),3),IF($O$1="FR",INDEX(content,MATCH(B64,symbol,0),4),IF($O$1="DE",INDEX(content,MATCH(B64,symbol,0),5),IF($O$1="PL",INDEX(content,MATCH(B64,symbol,0),6))))))</f>
        <v>A-B</v>
      </c>
      <c r="D64" s="13" t="s">
        <v>185</v>
      </c>
      <c r="E64" s="75" t="s">
        <v>275</v>
      </c>
      <c r="F64" s="76"/>
      <c r="G64" s="76"/>
      <c r="H64" s="76"/>
      <c r="I64" s="76"/>
      <c r="J64" s="76"/>
      <c r="K64" s="76"/>
      <c r="L64" s="77"/>
    </row>
    <row r="65" spans="1:12" x14ac:dyDescent="0.25">
      <c r="A65" s="70"/>
      <c r="B65" s="24" t="s">
        <v>276</v>
      </c>
      <c r="C65" s="12" t="str">
        <f>IF($O$1="EN",INDEX(content,MATCH(B65,symbol,0),2),IF($O$1="NL",INDEX(content,MATCH(B65,symbol,0),3),IF($O$1="FR",INDEX(content,MATCH(B65,symbol,0),4),IF($O$1="DE",INDEX(content,MATCH(B65,symbol,0),5),IF($O$1="PL",INDEX(content,MATCH(B65,symbol,0),6))))))</f>
        <v>A-B</v>
      </c>
      <c r="D65" s="13" t="s">
        <v>187</v>
      </c>
      <c r="E65" s="75">
        <v>1.8</v>
      </c>
      <c r="F65" s="76"/>
      <c r="G65" s="76"/>
      <c r="H65" s="76"/>
      <c r="I65" s="76"/>
      <c r="J65" s="76"/>
      <c r="K65" s="76"/>
      <c r="L65" s="77"/>
    </row>
    <row r="66" spans="1:12" x14ac:dyDescent="0.25">
      <c r="A66" s="6"/>
      <c r="B66" s="25"/>
    </row>
    <row r="67" spans="1:12" x14ac:dyDescent="0.25">
      <c r="A67" s="23" t="s">
        <v>219</v>
      </c>
      <c r="B67" s="72" t="str">
        <f>IF($O$1="EN",INDEX(content,MATCH(A67,symbol,0),2),IF($O$1="NL",INDEX(content,MATCH(A67,symbol,0),3),IF($O$1="FR",INDEX(content,MATCH(A67,symbol,0),4),IF($O$1="DE",INDEX(content,MATCH(A67,symbol,0),5),IF($O$1="PL",INDEX(content,MATCH(A67,symbol,0),6))))))</f>
        <v>A-B</v>
      </c>
      <c r="C67" s="73"/>
      <c r="D67" s="73"/>
      <c r="E67" s="73"/>
      <c r="F67" s="73"/>
      <c r="G67" s="73"/>
      <c r="H67" s="73"/>
      <c r="I67" s="73"/>
      <c r="J67" s="73"/>
      <c r="K67" s="73"/>
      <c r="L67" s="74"/>
    </row>
    <row r="68" spans="1:12" x14ac:dyDescent="0.25">
      <c r="A68" s="70"/>
      <c r="B68" s="71"/>
      <c r="C68" s="71"/>
      <c r="D68" s="17"/>
      <c r="E68" s="11" t="s">
        <v>2</v>
      </c>
      <c r="F68" s="11" t="s">
        <v>3</v>
      </c>
      <c r="G68" s="11" t="s">
        <v>4</v>
      </c>
      <c r="H68" s="11" t="s">
        <v>5</v>
      </c>
      <c r="I68" s="11" t="s">
        <v>6</v>
      </c>
      <c r="J68" s="11" t="s">
        <v>7</v>
      </c>
      <c r="K68" s="11" t="s">
        <v>8</v>
      </c>
      <c r="L68" s="11" t="s">
        <v>9</v>
      </c>
    </row>
    <row r="69" spans="1:12" ht="18.75" customHeight="1" x14ac:dyDescent="0.25">
      <c r="A69" s="70"/>
      <c r="B69" s="24" t="s">
        <v>289</v>
      </c>
      <c r="C69" s="12" t="str">
        <f t="shared" ref="C69:C74" si="1">IF($O$1="EN",INDEX(content,MATCH(B69,symbol,0),2),IF($O$1="NL",INDEX(content,MATCH(B69,symbol,0),3),IF($O$1="FR",INDEX(content,MATCH(B69,symbol,0),4),IF($O$1="DE",INDEX(content,MATCH(B69,symbol,0),5),IF($O$1="PL",INDEX(content,MATCH(B69,symbol,0),6))))))</f>
        <v>A-B</v>
      </c>
      <c r="D69" s="13" t="s">
        <v>254</v>
      </c>
      <c r="E69" s="13"/>
      <c r="F69" s="13"/>
      <c r="G69" s="13"/>
      <c r="H69" s="13"/>
      <c r="I69" s="13"/>
      <c r="J69" s="13"/>
      <c r="K69" s="13"/>
      <c r="L69" s="13"/>
    </row>
    <row r="70" spans="1:12" x14ac:dyDescent="0.25">
      <c r="A70" s="70"/>
      <c r="B70" s="24" t="s">
        <v>278</v>
      </c>
      <c r="C70" s="12" t="str">
        <f>IF($O$1="EN",INDEX(content,MATCH(B70,symbol,0),2),IF($O$1="NL",INDEX(content,MATCH(B70,symbol,0),3),IF($O$1="FR",INDEX(content,MATCH(B70,symbol,0),4),IF($O$1="DE",INDEX(content,MATCH(B70,symbol,0),5),IF($O$1="PL",INDEX(content,MATCH(B70,symbol,0),6))))))</f>
        <v>A-B</v>
      </c>
      <c r="D70" s="13" t="s">
        <v>185</v>
      </c>
      <c r="E70" s="13"/>
      <c r="F70" s="13"/>
      <c r="G70" s="13"/>
      <c r="H70" s="13"/>
      <c r="I70" s="13"/>
      <c r="J70" s="13"/>
      <c r="K70" s="13"/>
      <c r="L70" s="13"/>
    </row>
    <row r="71" spans="1:12" x14ac:dyDescent="0.25">
      <c r="A71" s="70"/>
      <c r="B71" s="24" t="s">
        <v>279</v>
      </c>
      <c r="C71" s="12" t="str">
        <f t="shared" si="1"/>
        <v>A-B</v>
      </c>
      <c r="D71" s="13" t="s">
        <v>185</v>
      </c>
      <c r="E71" s="13"/>
      <c r="F71" s="13"/>
      <c r="G71" s="13"/>
      <c r="H71" s="13"/>
      <c r="I71" s="13"/>
      <c r="J71" s="13"/>
      <c r="K71" s="13"/>
      <c r="L71" s="13"/>
    </row>
    <row r="72" spans="1:12" x14ac:dyDescent="0.25">
      <c r="A72" s="70"/>
      <c r="B72" s="24" t="s">
        <v>277</v>
      </c>
      <c r="C72" s="12" t="str">
        <f t="shared" si="1"/>
        <v>A-B</v>
      </c>
      <c r="D72" s="13" t="s">
        <v>254</v>
      </c>
      <c r="E72" s="13"/>
      <c r="F72" s="13"/>
      <c r="G72" s="13"/>
      <c r="H72" s="13"/>
      <c r="I72" s="13"/>
      <c r="J72" s="13"/>
      <c r="K72" s="13"/>
      <c r="L72" s="13"/>
    </row>
    <row r="73" spans="1:12" x14ac:dyDescent="0.25">
      <c r="A73" s="70"/>
      <c r="B73" s="24" t="s">
        <v>278</v>
      </c>
      <c r="C73" s="12" t="str">
        <f t="shared" si="1"/>
        <v>A-B</v>
      </c>
      <c r="D73" s="13" t="s">
        <v>185</v>
      </c>
      <c r="E73" s="13"/>
      <c r="F73" s="13"/>
      <c r="G73" s="13"/>
      <c r="H73" s="13"/>
      <c r="I73" s="13"/>
      <c r="J73" s="13"/>
      <c r="K73" s="13"/>
      <c r="L73" s="13"/>
    </row>
    <row r="74" spans="1:12" x14ac:dyDescent="0.25">
      <c r="A74" s="70"/>
      <c r="B74" s="24" t="s">
        <v>279</v>
      </c>
      <c r="C74" s="12" t="str">
        <f t="shared" si="1"/>
        <v>A-B</v>
      </c>
      <c r="D74" s="13" t="s">
        <v>185</v>
      </c>
      <c r="E74" s="13"/>
      <c r="F74" s="13"/>
      <c r="G74" s="13"/>
      <c r="H74" s="13"/>
      <c r="I74" s="13"/>
      <c r="J74" s="13"/>
      <c r="K74" s="13"/>
      <c r="L74" s="13"/>
    </row>
    <row r="75" spans="1:12" x14ac:dyDescent="0.25">
      <c r="A75" s="6"/>
      <c r="B75" s="25"/>
    </row>
    <row r="76" spans="1:12" x14ac:dyDescent="0.25">
      <c r="A76" s="6"/>
      <c r="B76" s="25"/>
    </row>
    <row r="77" spans="1:12" x14ac:dyDescent="0.25">
      <c r="A77" s="6"/>
      <c r="B77" s="25"/>
    </row>
    <row r="78" spans="1:12" ht="15" customHeight="1" x14ac:dyDescent="0.25">
      <c r="A78" s="23" t="s">
        <v>220</v>
      </c>
      <c r="B78" s="72" t="str">
        <f>IF($O$1="EN",INDEX(content,MATCH(A78,symbol,0),2),IF($O$1="NL",INDEX(content,MATCH(A78,symbol,0),3),IF($O$1="FR",INDEX(content,MATCH(A78,symbol,0),4),IF($O$1="DE",INDEX(content,MATCH(A78,symbol,0),5),IF($O$1="PL",INDEX(content,MATCH(A78,symbol,0),6))))))</f>
        <v>A-B</v>
      </c>
      <c r="C78" s="73"/>
      <c r="D78" s="73"/>
      <c r="E78" s="73"/>
      <c r="F78" s="73"/>
      <c r="G78" s="73"/>
      <c r="H78" s="73"/>
      <c r="I78" s="73"/>
      <c r="J78" s="73"/>
      <c r="K78" s="73"/>
      <c r="L78" s="74"/>
    </row>
    <row r="79" spans="1:12" x14ac:dyDescent="0.25">
      <c r="A79" s="70"/>
      <c r="B79" s="83"/>
      <c r="C79" s="84"/>
      <c r="D79" s="17"/>
      <c r="E79" s="11" t="s">
        <v>2</v>
      </c>
      <c r="F79" s="11" t="s">
        <v>3</v>
      </c>
      <c r="G79" s="11" t="s">
        <v>4</v>
      </c>
      <c r="H79" s="11" t="s">
        <v>5</v>
      </c>
      <c r="I79" s="11" t="s">
        <v>6</v>
      </c>
      <c r="J79" s="11" t="s">
        <v>7</v>
      </c>
      <c r="K79" s="11" t="s">
        <v>8</v>
      </c>
      <c r="L79" s="11" t="s">
        <v>9</v>
      </c>
    </row>
    <row r="80" spans="1:12" x14ac:dyDescent="0.25">
      <c r="A80" s="70"/>
      <c r="B80" s="12" t="s">
        <v>205</v>
      </c>
      <c r="C80" s="12" t="str">
        <f>IF($O$1="EN",INDEX(content,MATCH(B80,symbol,0),2),IF($O$1="NL",INDEX(content,MATCH(B80,symbol,0),3),IF($O$1="FR",INDEX(content,MATCH(B80,symbol,0),4),IF($O$1="DE",INDEX(content,MATCH(B80,symbol,0),5),IF($O$1="PL",INDEX(content,MATCH(B80,symbol,0),6))))))&amp;" grade 4.6"</f>
        <v>A-B grade 4.6</v>
      </c>
      <c r="D80" s="13" t="s">
        <v>254</v>
      </c>
      <c r="E80" s="13">
        <v>7</v>
      </c>
      <c r="F80" s="13">
        <v>12</v>
      </c>
      <c r="G80" s="13">
        <v>17</v>
      </c>
      <c r="H80" s="13">
        <v>31</v>
      </c>
      <c r="I80" s="13">
        <v>49</v>
      </c>
      <c r="J80" s="13">
        <v>71</v>
      </c>
      <c r="K80" s="13">
        <v>92</v>
      </c>
      <c r="L80" s="13">
        <v>112</v>
      </c>
    </row>
    <row r="81" spans="1:12" ht="12.75" x14ac:dyDescent="0.25">
      <c r="A81" s="70"/>
      <c r="B81" s="18" t="s">
        <v>271</v>
      </c>
      <c r="C81" s="12" t="str">
        <f>IF($O$1="EN",INDEX(content,MATCH(B81,symbol,0),2),IF($O$1="NL",INDEX(content,MATCH(B81,symbol,0),3),IF($O$1="FR",INDEX(content,MATCH(B81,symbol,0),4),IF($O$1="DE",INDEX(content,MATCH(B81,symbol,0),5),IF($O$1="PL",INDEX(content,MATCH(B81,symbol,0),6))))))</f>
        <v>A-B</v>
      </c>
      <c r="D81" s="13" t="s">
        <v>187</v>
      </c>
      <c r="E81" s="75">
        <v>1.67</v>
      </c>
      <c r="F81" s="76"/>
      <c r="G81" s="76"/>
      <c r="H81" s="76"/>
      <c r="I81" s="76"/>
      <c r="J81" s="76"/>
      <c r="K81" s="76"/>
      <c r="L81" s="77"/>
    </row>
    <row r="82" spans="1:12" x14ac:dyDescent="0.25">
      <c r="A82" s="70"/>
      <c r="B82" s="12" t="s">
        <v>205</v>
      </c>
      <c r="C82" s="12" t="str">
        <f>IF($O$1="EN",INDEX(content,MATCH(B82,symbol,0),2),IF($O$1="NL",INDEX(content,MATCH(B82,symbol,0),3),IF($O$1="FR",INDEX(content,MATCH(B82,symbol,0),4),IF($O$1="DE",INDEX(content,MATCH(B82,symbol,0),5),IF($O$1="PL",INDEX(content,MATCH(B82,symbol,0),6))))))&amp;" grade 5.8"</f>
        <v>A-B grade 5.8</v>
      </c>
      <c r="D82" s="13" t="s">
        <v>254</v>
      </c>
      <c r="E82" s="13">
        <v>9</v>
      </c>
      <c r="F82" s="13">
        <v>15</v>
      </c>
      <c r="G82" s="13">
        <v>21</v>
      </c>
      <c r="H82" s="13">
        <v>39</v>
      </c>
      <c r="I82" s="13">
        <v>61</v>
      </c>
      <c r="J82" s="13">
        <v>88</v>
      </c>
      <c r="K82" s="13">
        <v>115</v>
      </c>
      <c r="L82" s="13">
        <v>140</v>
      </c>
    </row>
    <row r="83" spans="1:12" ht="12.75" x14ac:dyDescent="0.25">
      <c r="A83" s="70"/>
      <c r="B83" s="18" t="s">
        <v>271</v>
      </c>
      <c r="C83" s="12" t="str">
        <f>IF($O$1="EN",INDEX(content,MATCH(B83,symbol,0),2),IF($O$1="NL",INDEX(content,MATCH(B83,symbol,0),3),IF($O$1="FR",INDEX(content,MATCH(B83,symbol,0),4),IF($O$1="DE",INDEX(content,MATCH(B83,symbol,0),5),IF($O$1="PL",INDEX(content,MATCH(B83,symbol,0),6))))))</f>
        <v>A-B</v>
      </c>
      <c r="D83" s="13" t="s">
        <v>187</v>
      </c>
      <c r="E83" s="70">
        <v>1.25</v>
      </c>
      <c r="F83" s="70"/>
      <c r="G83" s="70"/>
      <c r="H83" s="70"/>
      <c r="I83" s="70"/>
      <c r="J83" s="70"/>
      <c r="K83" s="70"/>
      <c r="L83" s="70"/>
    </row>
    <row r="84" spans="1:12" x14ac:dyDescent="0.25">
      <c r="A84" s="70"/>
      <c r="B84" s="12" t="s">
        <v>205</v>
      </c>
      <c r="C84" s="12" t="str">
        <f>IF($O$1="EN",INDEX(content,MATCH(B84,symbol,0),2),IF($O$1="NL",INDEX(content,MATCH(B84,symbol,0),3),IF($O$1="FR",INDEX(content,MATCH(B84,symbol,0),4),IF($O$1="DE",INDEX(content,MATCH(B84,symbol,0),5),IF($O$1="PL",INDEX(content,MATCH(B84,symbol,0),6))))))&amp;" grade 8.8"</f>
        <v>A-B grade 8.8</v>
      </c>
      <c r="D84" s="13" t="s">
        <v>254</v>
      </c>
      <c r="E84" s="13">
        <v>15</v>
      </c>
      <c r="F84" s="13">
        <v>23</v>
      </c>
      <c r="G84" s="13">
        <v>34</v>
      </c>
      <c r="H84" s="13">
        <v>63</v>
      </c>
      <c r="I84" s="13">
        <v>98</v>
      </c>
      <c r="J84" s="13">
        <v>141</v>
      </c>
      <c r="K84" s="13">
        <v>184</v>
      </c>
      <c r="L84" s="13">
        <v>224</v>
      </c>
    </row>
    <row r="85" spans="1:12" ht="12.75" x14ac:dyDescent="0.25">
      <c r="A85" s="70"/>
      <c r="B85" s="18" t="s">
        <v>271</v>
      </c>
      <c r="C85" s="12" t="str">
        <f>IF($O$1="EN",INDEX(content,MATCH(B85,symbol,0),2),IF($O$1="NL",INDEX(content,MATCH(B85,symbol,0),3),IF($O$1="FR",INDEX(content,MATCH(B85,symbol,0),4),IF($O$1="DE",INDEX(content,MATCH(B85,symbol,0),5),IF($O$1="PL",INDEX(content,MATCH(B85,symbol,0),6))))))</f>
        <v>A-B</v>
      </c>
      <c r="D85" s="13" t="s">
        <v>187</v>
      </c>
      <c r="E85" s="70">
        <v>1.25</v>
      </c>
      <c r="F85" s="70"/>
      <c r="G85" s="70"/>
      <c r="H85" s="70"/>
      <c r="I85" s="70"/>
      <c r="J85" s="70"/>
      <c r="K85" s="70"/>
      <c r="L85" s="70"/>
    </row>
    <row r="86" spans="1:12" x14ac:dyDescent="0.25">
      <c r="A86" s="70"/>
      <c r="B86" s="12" t="s">
        <v>205</v>
      </c>
      <c r="C86" s="12" t="str">
        <f>IF($O$1="EN",INDEX(content,MATCH(B86,symbol,0),2),IF($O$1="NL",INDEX(content,MATCH(B86,symbol,0),3),IF($O$1="FR",INDEX(content,MATCH(B86,symbol,0),4),IF($O$1="DE",INDEX(content,MATCH(B86,symbol,0),5),IF($O$1="PL",INDEX(content,MATCH(B86,symbol,0),6))))))&amp;" grade 10.9"</f>
        <v>A-B grade 10.9</v>
      </c>
      <c r="D86" s="13" t="s">
        <v>254</v>
      </c>
      <c r="E86" s="13">
        <v>18</v>
      </c>
      <c r="F86" s="13">
        <v>29</v>
      </c>
      <c r="G86" s="13">
        <v>42</v>
      </c>
      <c r="H86" s="13">
        <v>79</v>
      </c>
      <c r="I86" s="13">
        <v>123</v>
      </c>
      <c r="J86" s="13">
        <v>177</v>
      </c>
      <c r="K86" s="13">
        <v>230</v>
      </c>
      <c r="L86" s="13">
        <v>281</v>
      </c>
    </row>
    <row r="87" spans="1:12" ht="12.75" x14ac:dyDescent="0.25">
      <c r="A87" s="70"/>
      <c r="B87" s="18" t="s">
        <v>271</v>
      </c>
      <c r="C87" s="12" t="str">
        <f>IF($O$1="EN",INDEX(content,MATCH(B87,symbol,0),2),IF($O$1="NL",INDEX(content,MATCH(B87,symbol,0),3),IF($O$1="FR",INDEX(content,MATCH(B87,symbol,0),4),IF($O$1="DE",INDEX(content,MATCH(B87,symbol,0),5),IF($O$1="PL",INDEX(content,MATCH(B87,symbol,0),6))))))</f>
        <v>A-B</v>
      </c>
      <c r="D87" s="13" t="s">
        <v>187</v>
      </c>
      <c r="E87" s="70">
        <v>1.5</v>
      </c>
      <c r="F87" s="70"/>
      <c r="G87" s="70"/>
      <c r="H87" s="70"/>
      <c r="I87" s="70"/>
      <c r="J87" s="70"/>
      <c r="K87" s="70"/>
      <c r="L87" s="70"/>
    </row>
    <row r="88" spans="1:12" x14ac:dyDescent="0.25">
      <c r="A88" s="70"/>
      <c r="B88" s="12" t="s">
        <v>205</v>
      </c>
      <c r="C88" s="12" t="str">
        <f>IF($O$1="EN",INDEX(content,MATCH(B88,symbol,0),2),IF($O$1="NL",INDEX(content,MATCH(B88,symbol,0),3),IF($O$1="FR",INDEX(content,MATCH(B88,symbol,0),4),IF($O$1="DE",INDEX(content,MATCH(B88,symbol,0),5),IF($O$1="PL",INDEX(content,MATCH(B88,symbol,0),6))))))&amp;" A2-70 / A4-70 "</f>
        <v xml:space="preserve">A-B A2-70 / A4-70 </v>
      </c>
      <c r="D88" s="13" t="s">
        <v>254</v>
      </c>
      <c r="E88" s="13">
        <v>13</v>
      </c>
      <c r="F88" s="13">
        <v>20</v>
      </c>
      <c r="G88" s="13">
        <v>30</v>
      </c>
      <c r="H88" s="13">
        <v>55</v>
      </c>
      <c r="I88" s="13">
        <v>86</v>
      </c>
      <c r="J88" s="13">
        <v>124</v>
      </c>
      <c r="K88" s="13">
        <v>161</v>
      </c>
      <c r="L88" s="13">
        <v>196</v>
      </c>
    </row>
    <row r="89" spans="1:12" ht="12.75" x14ac:dyDescent="0.25">
      <c r="A89" s="70"/>
      <c r="B89" s="18" t="s">
        <v>271</v>
      </c>
      <c r="C89" s="12" t="str">
        <f>IF($O$1="EN",INDEX(content,MATCH(B89,symbol,0),2),IF($O$1="NL",INDEX(content,MATCH(B89,symbol,0),3),IF($O$1="FR",INDEX(content,MATCH(B89,symbol,0),4),IF($O$1="DE",INDEX(content,MATCH(B89,symbol,0),5),IF($O$1="PL",INDEX(content,MATCH(B89,symbol,0),6))))))</f>
        <v>A-B</v>
      </c>
      <c r="D89" s="13" t="s">
        <v>187</v>
      </c>
      <c r="E89" s="70">
        <v>1.56</v>
      </c>
      <c r="F89" s="70"/>
      <c r="G89" s="70"/>
      <c r="H89" s="70"/>
      <c r="I89" s="70"/>
      <c r="J89" s="70"/>
      <c r="K89" s="70"/>
      <c r="L89" s="70"/>
    </row>
    <row r="90" spans="1:12" x14ac:dyDescent="0.25">
      <c r="A90" s="70"/>
      <c r="B90" s="12" t="s">
        <v>205</v>
      </c>
      <c r="C90" s="12" t="str">
        <f>IF($O$1="EN",INDEX(content,MATCH(B90,symbol,0),2),IF($O$1="NL",INDEX(content,MATCH(B90,symbol,0),3),IF($O$1="FR",INDEX(content,MATCH(B90,symbol,0),4),IF($O$1="DE",INDEX(content,MATCH(B90,symbol,0),5),IF($O$1="PL",INDEX(content,MATCH(B90,symbol,0),6))))))&amp;" A4-80 "</f>
        <v xml:space="preserve">A-B A4-80 </v>
      </c>
      <c r="D90" s="13" t="s">
        <v>254</v>
      </c>
      <c r="E90" s="13">
        <v>15</v>
      </c>
      <c r="F90" s="13">
        <v>23</v>
      </c>
      <c r="G90" s="13">
        <v>34</v>
      </c>
      <c r="H90" s="13">
        <v>63</v>
      </c>
      <c r="I90" s="13">
        <v>98</v>
      </c>
      <c r="J90" s="13">
        <v>141</v>
      </c>
      <c r="K90" s="13">
        <v>184</v>
      </c>
      <c r="L90" s="13">
        <v>224</v>
      </c>
    </row>
    <row r="91" spans="1:12" ht="12.75" x14ac:dyDescent="0.25">
      <c r="A91" s="70"/>
      <c r="B91" s="18" t="s">
        <v>271</v>
      </c>
      <c r="C91" s="12" t="str">
        <f>IF($O$1="EN",INDEX(content,MATCH(B91,symbol,0),2),IF($O$1="NL",INDEX(content,MATCH(B91,symbol,0),3),IF($O$1="FR",INDEX(content,MATCH(B91,symbol,0),4),IF($O$1="DE",INDEX(content,MATCH(B91,symbol,0),5),IF($O$1="PL",INDEX(content,MATCH(B91,symbol,0),6))))))</f>
        <v>A-B</v>
      </c>
      <c r="D91" s="13" t="s">
        <v>187</v>
      </c>
      <c r="E91" s="70">
        <v>1.33</v>
      </c>
      <c r="F91" s="70"/>
      <c r="G91" s="70"/>
      <c r="H91" s="70"/>
      <c r="I91" s="70"/>
      <c r="J91" s="70"/>
      <c r="K91" s="70"/>
      <c r="L91" s="70"/>
    </row>
    <row r="92" spans="1:12" x14ac:dyDescent="0.25">
      <c r="A92" s="70"/>
      <c r="B92" s="12" t="s">
        <v>205</v>
      </c>
      <c r="C92" s="12" t="str">
        <f>IF($O$1="EN",INDEX(content,MATCH(B92,symbol,0),2),IF($O$1="NL",INDEX(content,MATCH(B92,symbol,0),3),IF($O$1="FR",INDEX(content,MATCH(B92,symbol,0),4),IF($O$1="DE",INDEX(content,MATCH(B92,symbol,0),5),IF($O$1="PL",INDEX(content,MATCH(B92,symbol,0),6))))))&amp;" 1.4529"</f>
        <v>A-B 1.4529</v>
      </c>
      <c r="D92" s="13" t="s">
        <v>254</v>
      </c>
      <c r="E92" s="13">
        <v>13</v>
      </c>
      <c r="F92" s="13">
        <v>20</v>
      </c>
      <c r="G92" s="13">
        <v>30</v>
      </c>
      <c r="H92" s="13">
        <v>55</v>
      </c>
      <c r="I92" s="13">
        <v>86</v>
      </c>
      <c r="J92" s="13">
        <v>124</v>
      </c>
      <c r="K92" s="13">
        <v>161</v>
      </c>
      <c r="L92" s="13">
        <v>196</v>
      </c>
    </row>
    <row r="93" spans="1:12" ht="12.75" x14ac:dyDescent="0.25">
      <c r="A93" s="70"/>
      <c r="B93" s="18" t="s">
        <v>271</v>
      </c>
      <c r="C93" s="12" t="str">
        <f>IF($O$1="EN",INDEX(content,MATCH(B93,symbol,0),2),IF($O$1="NL",INDEX(content,MATCH(B93,symbol,0),3),IF($O$1="FR",INDEX(content,MATCH(B93,symbol,0),4),IF($O$1="DE",INDEX(content,MATCH(B93,symbol,0),5),IF($O$1="PL",INDEX(content,MATCH(B93,symbol,0),6))))))</f>
        <v>A-B</v>
      </c>
      <c r="D93" s="13" t="s">
        <v>187</v>
      </c>
      <c r="E93" s="70">
        <v>1.25</v>
      </c>
      <c r="F93" s="70"/>
      <c r="G93" s="70"/>
      <c r="H93" s="70"/>
      <c r="I93" s="70"/>
      <c r="J93" s="70"/>
      <c r="K93" s="70"/>
      <c r="L93" s="70"/>
    </row>
    <row r="95" spans="1:12" ht="15" customHeight="1" x14ac:dyDescent="0.25">
      <c r="A95" s="23" t="s">
        <v>242</v>
      </c>
      <c r="B95" s="72" t="str">
        <f>IF($O$1="EN",INDEX(content,MATCH(A95,symbol,0),2),IF($O$1="NL",INDEX(content,MATCH(A95,symbol,0),3),IF($O$1="FR",INDEX(content,MATCH(A95,symbol,0),4),IF($O$1="DE",INDEX(content,MATCH(A95,symbol,0),5),IF($O$1="PL",INDEX(content,MATCH(A95,symbol,0),6))))))</f>
        <v>A-B</v>
      </c>
      <c r="C95" s="73"/>
      <c r="D95" s="73"/>
      <c r="E95" s="73"/>
      <c r="F95" s="73"/>
      <c r="G95" s="73"/>
      <c r="H95" s="73"/>
      <c r="I95" s="73"/>
      <c r="J95" s="73"/>
      <c r="K95" s="73"/>
      <c r="L95" s="74"/>
    </row>
    <row r="96" spans="1:12" x14ac:dyDescent="0.25">
      <c r="A96" s="70"/>
      <c r="B96" s="83"/>
      <c r="C96" s="84"/>
      <c r="D96" s="17"/>
      <c r="E96" s="11" t="s">
        <v>2</v>
      </c>
      <c r="F96" s="11" t="s">
        <v>3</v>
      </c>
      <c r="G96" s="11" t="s">
        <v>4</v>
      </c>
      <c r="H96" s="11" t="s">
        <v>5</v>
      </c>
      <c r="I96" s="11" t="s">
        <v>6</v>
      </c>
      <c r="J96" s="11" t="s">
        <v>7</v>
      </c>
      <c r="K96" s="11" t="s">
        <v>8</v>
      </c>
      <c r="L96" s="11" t="s">
        <v>9</v>
      </c>
    </row>
    <row r="97" spans="1:12" ht="12.75" x14ac:dyDescent="0.25">
      <c r="A97" s="70"/>
      <c r="B97" s="12" t="s">
        <v>380</v>
      </c>
      <c r="C97" s="12" t="str">
        <f>IF($O$1="EN",INDEX(content,MATCH(B97,symbol,0),2),IF($O$1="NL",INDEX(content,MATCH(B97,symbol,0),3),IF($O$1="FR",INDEX(content,MATCH(B97,symbol,0),4),IF($O$1="DE",INDEX(content,MATCH(B97,symbol,0),5),IF($O$1="PL",INDEX(content,MATCH(B97,symbol,0),6))))))&amp;" grade 4.6"</f>
        <v>A-B grade 4.6</v>
      </c>
      <c r="D97" s="13" t="s">
        <v>186</v>
      </c>
      <c r="E97" s="13">
        <v>7</v>
      </c>
      <c r="F97" s="13">
        <v>12</v>
      </c>
      <c r="G97" s="13">
        <v>17</v>
      </c>
      <c r="H97" s="13">
        <v>31</v>
      </c>
      <c r="I97" s="13">
        <v>49</v>
      </c>
      <c r="J97" s="13">
        <v>71</v>
      </c>
      <c r="K97" s="13">
        <v>92</v>
      </c>
      <c r="L97" s="13">
        <v>112</v>
      </c>
    </row>
    <row r="98" spans="1:12" ht="12.75" x14ac:dyDescent="0.25">
      <c r="A98" s="70"/>
      <c r="B98" s="18" t="s">
        <v>271</v>
      </c>
      <c r="C98" s="12" t="str">
        <f>IF($O$1="EN",INDEX(content,MATCH(B98,symbol,0),2),IF($O$1="NL",INDEX(content,MATCH(B98,symbol,0),3),IF($O$1="FR",INDEX(content,MATCH(B98,symbol,0),4),IF($O$1="DE",INDEX(content,MATCH(B98,symbol,0),5),IF($O$1="PL",INDEX(content,MATCH(B98,symbol,0),6))))))</f>
        <v>A-B</v>
      </c>
      <c r="D98" s="13" t="s">
        <v>187</v>
      </c>
      <c r="E98" s="70">
        <v>1.67</v>
      </c>
      <c r="F98" s="70"/>
      <c r="G98" s="70"/>
      <c r="H98" s="70"/>
      <c r="I98" s="70"/>
      <c r="J98" s="70"/>
      <c r="K98" s="70"/>
      <c r="L98" s="70"/>
    </row>
    <row r="99" spans="1:12" ht="12.75" x14ac:dyDescent="0.25">
      <c r="A99" s="70"/>
      <c r="B99" s="12" t="s">
        <v>380</v>
      </c>
      <c r="C99" s="12" t="str">
        <f>IF($O$1="EN",INDEX(content,MATCH(B99,symbol,0),2),IF($O$1="NL",INDEX(content,MATCH(B99,symbol,0),3),IF($O$1="FR",INDEX(content,MATCH(B99,symbol,0),4),IF($O$1="DE",INDEX(content,MATCH(B99,symbol,0),5),IF($O$1="PL",INDEX(content,MATCH(B99,symbol,0),6))))))&amp;" grade 5.8"</f>
        <v>A-B grade 5.8</v>
      </c>
      <c r="D99" s="13" t="s">
        <v>186</v>
      </c>
      <c r="E99" s="13">
        <v>9</v>
      </c>
      <c r="F99" s="13">
        <v>15</v>
      </c>
      <c r="G99" s="13">
        <v>21</v>
      </c>
      <c r="H99" s="13">
        <v>39</v>
      </c>
      <c r="I99" s="13">
        <v>61</v>
      </c>
      <c r="J99" s="13">
        <v>88</v>
      </c>
      <c r="K99" s="13">
        <v>115</v>
      </c>
      <c r="L99" s="13">
        <v>140</v>
      </c>
    </row>
    <row r="100" spans="1:12" ht="12.75" x14ac:dyDescent="0.25">
      <c r="A100" s="70"/>
      <c r="B100" s="18" t="s">
        <v>271</v>
      </c>
      <c r="C100" s="12" t="str">
        <f>IF($O$1="EN",INDEX(content,MATCH(B100,symbol,0),2),IF($O$1="NL",INDEX(content,MATCH(B100,symbol,0),3),IF($O$1="FR",INDEX(content,MATCH(B100,symbol,0),4),IF($O$1="DE",INDEX(content,MATCH(B100,symbol,0),5),IF($O$1="PL",INDEX(content,MATCH(B100,symbol,0),6))))))</f>
        <v>A-B</v>
      </c>
      <c r="D100" s="13" t="s">
        <v>187</v>
      </c>
      <c r="E100" s="70">
        <v>1.25</v>
      </c>
      <c r="F100" s="70"/>
      <c r="G100" s="70"/>
      <c r="H100" s="70"/>
      <c r="I100" s="70"/>
      <c r="J100" s="70"/>
      <c r="K100" s="70"/>
      <c r="L100" s="70"/>
    </row>
    <row r="101" spans="1:12" ht="12.75" x14ac:dyDescent="0.25">
      <c r="A101" s="70"/>
      <c r="B101" s="12" t="s">
        <v>380</v>
      </c>
      <c r="C101" s="12" t="str">
        <f>IF($O$1="EN",INDEX(content,MATCH(B101,symbol,0),2),IF($O$1="NL",INDEX(content,MATCH(B101,symbol,0),3),IF($O$1="FR",INDEX(content,MATCH(B101,symbol,0),4),IF($O$1="DE",INDEX(content,MATCH(B101,symbol,0),5),IF($O$1="PL",INDEX(content,MATCH(B101,symbol,0),6))))))&amp;" grade 8.8"</f>
        <v>A-B grade 8.8</v>
      </c>
      <c r="D101" s="13" t="s">
        <v>186</v>
      </c>
      <c r="E101" s="13">
        <v>15</v>
      </c>
      <c r="F101" s="13">
        <v>23</v>
      </c>
      <c r="G101" s="13">
        <v>34</v>
      </c>
      <c r="H101" s="13">
        <v>63</v>
      </c>
      <c r="I101" s="13">
        <v>98</v>
      </c>
      <c r="J101" s="13">
        <v>141</v>
      </c>
      <c r="K101" s="13">
        <v>184</v>
      </c>
      <c r="L101" s="13">
        <v>224</v>
      </c>
    </row>
    <row r="102" spans="1:12" ht="12.75" x14ac:dyDescent="0.25">
      <c r="A102" s="70"/>
      <c r="B102" s="18" t="s">
        <v>271</v>
      </c>
      <c r="C102" s="12" t="str">
        <f>IF($O$1="EN",INDEX(content,MATCH(B102,symbol,0),2),IF($O$1="NL",INDEX(content,MATCH(B102,symbol,0),3),IF($O$1="FR",INDEX(content,MATCH(B102,symbol,0),4),IF($O$1="DE",INDEX(content,MATCH(B102,symbol,0),5),IF($O$1="PL",INDEX(content,MATCH(B102,symbol,0),6))))))</f>
        <v>A-B</v>
      </c>
      <c r="D102" s="13" t="s">
        <v>187</v>
      </c>
      <c r="E102" s="70">
        <v>1.25</v>
      </c>
      <c r="F102" s="70"/>
      <c r="G102" s="70"/>
      <c r="H102" s="70"/>
      <c r="I102" s="70"/>
      <c r="J102" s="70"/>
      <c r="K102" s="70"/>
      <c r="L102" s="70"/>
    </row>
    <row r="103" spans="1:12" ht="12.75" x14ac:dyDescent="0.25">
      <c r="A103" s="70"/>
      <c r="B103" s="12" t="s">
        <v>380</v>
      </c>
      <c r="C103" s="12" t="str">
        <f>IF($O$1="EN",INDEX(content,MATCH(B103,symbol,0),2),IF($O$1="NL",INDEX(content,MATCH(B103,symbol,0),3),IF($O$1="FR",INDEX(content,MATCH(B103,symbol,0),4),IF($O$1="DE",INDEX(content,MATCH(B103,symbol,0),5),IF($O$1="PL",INDEX(content,MATCH(B103,symbol,0),6))))))&amp;" grade 10.9"</f>
        <v>A-B grade 10.9</v>
      </c>
      <c r="D103" s="13" t="s">
        <v>186</v>
      </c>
      <c r="E103" s="13">
        <v>18</v>
      </c>
      <c r="F103" s="13">
        <v>29</v>
      </c>
      <c r="G103" s="13">
        <v>42</v>
      </c>
      <c r="H103" s="13">
        <v>79</v>
      </c>
      <c r="I103" s="13">
        <v>123</v>
      </c>
      <c r="J103" s="13">
        <v>177</v>
      </c>
      <c r="K103" s="13">
        <v>230</v>
      </c>
      <c r="L103" s="13">
        <v>281</v>
      </c>
    </row>
    <row r="104" spans="1:12" ht="12.75" x14ac:dyDescent="0.25">
      <c r="A104" s="70"/>
      <c r="B104" s="18" t="s">
        <v>271</v>
      </c>
      <c r="C104" s="12" t="str">
        <f>IF($O$1="EN",INDEX(content,MATCH(B104,symbol,0),2),IF($O$1="NL",INDEX(content,MATCH(B104,symbol,0),3),IF($O$1="FR",INDEX(content,MATCH(B104,symbol,0),4),IF($O$1="DE",INDEX(content,MATCH(B104,symbol,0),5),IF($O$1="PL",INDEX(content,MATCH(B104,symbol,0),6))))))</f>
        <v>A-B</v>
      </c>
      <c r="D104" s="13" t="s">
        <v>187</v>
      </c>
      <c r="E104" s="70">
        <v>1.5</v>
      </c>
      <c r="F104" s="70"/>
      <c r="G104" s="70"/>
      <c r="H104" s="70"/>
      <c r="I104" s="70"/>
      <c r="J104" s="70"/>
      <c r="K104" s="70"/>
      <c r="L104" s="70"/>
    </row>
    <row r="105" spans="1:12" ht="12.75" x14ac:dyDescent="0.25">
      <c r="A105" s="70"/>
      <c r="B105" s="12" t="s">
        <v>380</v>
      </c>
      <c r="C105" s="12" t="str">
        <f>IF($O$1="EN",INDEX(content,MATCH(B105,symbol,0),2),IF($O$1="NL",INDEX(content,MATCH(B105,symbol,0),3),IF($O$1="FR",INDEX(content,MATCH(B105,symbol,0),4),IF($O$1="DE",INDEX(content,MATCH(B105,symbol,0),5),IF($O$1="PL",INDEX(content,MATCH(B105,symbol,0),6))))))&amp;" A2-70 / A4-70 "</f>
        <v xml:space="preserve">A-B A2-70 / A4-70 </v>
      </c>
      <c r="D105" s="13" t="s">
        <v>186</v>
      </c>
      <c r="E105" s="13">
        <v>13</v>
      </c>
      <c r="F105" s="13">
        <v>20</v>
      </c>
      <c r="G105" s="13">
        <v>30</v>
      </c>
      <c r="H105" s="13">
        <v>55</v>
      </c>
      <c r="I105" s="13">
        <v>86</v>
      </c>
      <c r="J105" s="13">
        <v>124</v>
      </c>
      <c r="K105" s="13">
        <v>161</v>
      </c>
      <c r="L105" s="13">
        <v>196</v>
      </c>
    </row>
    <row r="106" spans="1:12" ht="12.75" x14ac:dyDescent="0.25">
      <c r="A106" s="70"/>
      <c r="B106" s="18" t="s">
        <v>271</v>
      </c>
      <c r="C106" s="12" t="str">
        <f>IF($O$1="EN",INDEX(content,MATCH(B106,symbol,0),2),IF($O$1="NL",INDEX(content,MATCH(B106,symbol,0),3),IF($O$1="FR",INDEX(content,MATCH(B106,symbol,0),4),IF($O$1="DE",INDEX(content,MATCH(B106,symbol,0),5),IF($O$1="PL",INDEX(content,MATCH(B106,symbol,0),6))))))</f>
        <v>A-B</v>
      </c>
      <c r="D106" s="13" t="s">
        <v>187</v>
      </c>
      <c r="E106" s="70">
        <v>1.56</v>
      </c>
      <c r="F106" s="70"/>
      <c r="G106" s="70"/>
      <c r="H106" s="70"/>
      <c r="I106" s="70"/>
      <c r="J106" s="70"/>
      <c r="K106" s="70"/>
      <c r="L106" s="70"/>
    </row>
    <row r="107" spans="1:12" ht="12.75" x14ac:dyDescent="0.25">
      <c r="A107" s="70"/>
      <c r="B107" s="12" t="s">
        <v>380</v>
      </c>
      <c r="C107" s="12" t="str">
        <f>IF($O$1="EN",INDEX(content,MATCH(B107,symbol,0),2),IF($O$1="NL",INDEX(content,MATCH(B107,symbol,0),3),IF($O$1="FR",INDEX(content,MATCH(B107,symbol,0),4),IF($O$1="DE",INDEX(content,MATCH(B107,symbol,0),5),IF($O$1="PL",INDEX(content,MATCH(B107,symbol,0),6))))))&amp;" A4-80 "</f>
        <v xml:space="preserve">A-B A4-80 </v>
      </c>
      <c r="D107" s="13" t="s">
        <v>186</v>
      </c>
      <c r="E107" s="13">
        <v>15</v>
      </c>
      <c r="F107" s="13">
        <v>23</v>
      </c>
      <c r="G107" s="13">
        <v>34</v>
      </c>
      <c r="H107" s="13">
        <v>63</v>
      </c>
      <c r="I107" s="13">
        <v>98</v>
      </c>
      <c r="J107" s="13">
        <v>141</v>
      </c>
      <c r="K107" s="13">
        <v>184</v>
      </c>
      <c r="L107" s="13">
        <v>224</v>
      </c>
    </row>
    <row r="108" spans="1:12" ht="12.75" x14ac:dyDescent="0.25">
      <c r="A108" s="70"/>
      <c r="B108" s="18" t="s">
        <v>271</v>
      </c>
      <c r="C108" s="12" t="str">
        <f>IF($O$1="EN",INDEX(content,MATCH(B108,symbol,0),2),IF($O$1="NL",INDEX(content,MATCH(B108,symbol,0),3),IF($O$1="FR",INDEX(content,MATCH(B108,symbol,0),4),IF($O$1="DE",INDEX(content,MATCH(B108,symbol,0),5),IF($O$1="PL",INDEX(content,MATCH(B108,symbol,0),6))))))</f>
        <v>A-B</v>
      </c>
      <c r="D108" s="13" t="s">
        <v>187</v>
      </c>
      <c r="E108" s="70">
        <v>1.33</v>
      </c>
      <c r="F108" s="70"/>
      <c r="G108" s="70"/>
      <c r="H108" s="70"/>
      <c r="I108" s="70"/>
      <c r="J108" s="70"/>
      <c r="K108" s="70"/>
      <c r="L108" s="70"/>
    </row>
    <row r="109" spans="1:12" ht="12.75" x14ac:dyDescent="0.25">
      <c r="A109" s="70"/>
      <c r="B109" s="12" t="s">
        <v>380</v>
      </c>
      <c r="C109" s="12" t="str">
        <f>IF($O$1="EN",INDEX(content,MATCH(B109,symbol,0),2),IF($O$1="NL",INDEX(content,MATCH(B109,symbol,0),3),IF($O$1="FR",INDEX(content,MATCH(B109,symbol,0),4),IF($O$1="DE",INDEX(content,MATCH(B109,symbol,0),5),IF($O$1="PL",INDEX(content,MATCH(B109,symbol,0),6))))))&amp;" 1.4529"</f>
        <v>A-B 1.4529</v>
      </c>
      <c r="D109" s="13" t="s">
        <v>186</v>
      </c>
      <c r="E109" s="13">
        <v>13</v>
      </c>
      <c r="F109" s="13">
        <v>20</v>
      </c>
      <c r="G109" s="13">
        <v>30</v>
      </c>
      <c r="H109" s="13">
        <v>55</v>
      </c>
      <c r="I109" s="13">
        <v>86</v>
      </c>
      <c r="J109" s="13">
        <v>124</v>
      </c>
      <c r="K109" s="13">
        <v>161</v>
      </c>
      <c r="L109" s="13">
        <v>196</v>
      </c>
    </row>
    <row r="110" spans="1:12" ht="12.75" x14ac:dyDescent="0.25">
      <c r="A110" s="70"/>
      <c r="B110" s="18" t="s">
        <v>271</v>
      </c>
      <c r="C110" s="12" t="str">
        <f>IF($O$1="EN",INDEX(content,MATCH(B110,symbol,0),2),IF($O$1="NL",INDEX(content,MATCH(B110,symbol,0),3),IF($O$1="FR",INDEX(content,MATCH(B110,symbol,0),4),IF($O$1="DE",INDEX(content,MATCH(B110,symbol,0),5),IF($O$1="PL",INDEX(content,MATCH(B110,symbol,0),6))))))</f>
        <v>A-B</v>
      </c>
      <c r="D110" s="13" t="s">
        <v>187</v>
      </c>
      <c r="E110" s="70">
        <v>1.25</v>
      </c>
      <c r="F110" s="70"/>
      <c r="G110" s="70"/>
      <c r="H110" s="70"/>
      <c r="I110" s="70"/>
      <c r="J110" s="70"/>
      <c r="K110" s="70"/>
      <c r="L110" s="70"/>
    </row>
    <row r="112" spans="1:12" x14ac:dyDescent="0.25">
      <c r="A112" s="23" t="s">
        <v>243</v>
      </c>
      <c r="B112" s="72" t="str">
        <f>IF($O$1="EN",INDEX(content,MATCH(A112,symbol,0),2),IF($O$1="NL",INDEX(content,MATCH(A112,symbol,0),3),IF($O$1="FR",INDEX(content,MATCH(A112,symbol,0),4),IF($O$1="DE",INDEX(content,MATCH(A112,symbol,0),5),IF($O$1="PL",INDEX(content,MATCH(A112,symbol,0),6))))))</f>
        <v>A-B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4"/>
    </row>
    <row r="113" spans="1:12" x14ac:dyDescent="0.25">
      <c r="A113" s="79"/>
      <c r="B113" s="83"/>
      <c r="C113" s="84"/>
      <c r="D113" s="17"/>
      <c r="E113" s="11" t="s">
        <v>2</v>
      </c>
      <c r="F113" s="11" t="s">
        <v>3</v>
      </c>
      <c r="G113" s="11" t="s">
        <v>4</v>
      </c>
      <c r="H113" s="11" t="s">
        <v>5</v>
      </c>
      <c r="I113" s="11" t="s">
        <v>6</v>
      </c>
      <c r="J113" s="11" t="s">
        <v>7</v>
      </c>
      <c r="K113" s="11" t="s">
        <v>8</v>
      </c>
      <c r="L113" s="11" t="s">
        <v>9</v>
      </c>
    </row>
    <row r="114" spans="1:12" x14ac:dyDescent="0.25">
      <c r="A114" s="80"/>
      <c r="B114" s="12" t="s">
        <v>125</v>
      </c>
      <c r="C114" s="12" t="str">
        <f>IF($O$1="EN",INDEX(content,MATCH(B114,symbol,0),2),IF($O$1="NL",INDEX(content,MATCH(B114,symbol,0),3),IF($O$1="FR",INDEX(content,MATCH(B114,symbol,0),4),IF($O$1="DE",INDEX(content,MATCH(B114,symbol,0),5),IF($O$1="PL",INDEX(content,MATCH(B114,symbol,0),6))))))</f>
        <v>A-B</v>
      </c>
      <c r="D114" s="13" t="s">
        <v>185</v>
      </c>
      <c r="E114" s="75">
        <v>2</v>
      </c>
      <c r="F114" s="76"/>
      <c r="G114" s="76"/>
      <c r="H114" s="76"/>
      <c r="I114" s="76"/>
      <c r="J114" s="76"/>
      <c r="K114" s="76"/>
      <c r="L114" s="77"/>
    </row>
    <row r="115" spans="1:12" ht="15" customHeight="1" x14ac:dyDescent="0.25">
      <c r="A115" s="81"/>
      <c r="B115" s="18" t="s">
        <v>280</v>
      </c>
      <c r="C115" s="12" t="str">
        <f>IF($O$1="EN",INDEX(content,MATCH(B115,symbol,0),2),IF($O$1="NL",INDEX(content,MATCH(B115,symbol,0),3),IF($O$1="FR",INDEX(content,MATCH(B115,symbol,0),4),IF($O$1="DE",INDEX(content,MATCH(B115,symbol,0),5),IF($O$1="PL",INDEX(content,MATCH(B115,symbol,0),6))))))</f>
        <v>A-B</v>
      </c>
      <c r="D115" s="13" t="s">
        <v>187</v>
      </c>
      <c r="E115" s="70">
        <v>1.5</v>
      </c>
      <c r="F115" s="70"/>
      <c r="G115" s="70"/>
      <c r="H115" s="70"/>
      <c r="I115" s="70"/>
      <c r="J115" s="70"/>
      <c r="K115" s="70"/>
      <c r="L115" s="70"/>
    </row>
    <row r="117" spans="1:12" x14ac:dyDescent="0.25">
      <c r="A117" s="23" t="s">
        <v>244</v>
      </c>
      <c r="B117" s="72" t="str">
        <f>IF($O$1="EN",INDEX(content,MATCH(A117,symbol,0),2),IF($O$1="NL",INDEX(content,MATCH(A117,symbol,0),3),IF($O$1="FR",INDEX(content,MATCH(A117,symbol,0),4),IF($O$1="DE",INDEX(content,MATCH(A117,symbol,0),5),IF($O$1="PL",INDEX(content,MATCH(A117,symbol,0),6))))))</f>
        <v>A-B</v>
      </c>
      <c r="C117" s="73"/>
      <c r="D117" s="73"/>
      <c r="E117" s="73"/>
      <c r="F117" s="73"/>
      <c r="G117" s="73"/>
      <c r="H117" s="73"/>
      <c r="I117" s="73"/>
      <c r="J117" s="73"/>
      <c r="K117" s="73"/>
      <c r="L117" s="74"/>
    </row>
    <row r="118" spans="1:12" x14ac:dyDescent="0.25">
      <c r="A118" s="79"/>
      <c r="B118" s="83"/>
      <c r="C118" s="84"/>
      <c r="D118" s="17"/>
      <c r="E118" s="11" t="s">
        <v>2</v>
      </c>
      <c r="F118" s="11" t="s">
        <v>3</v>
      </c>
      <c r="G118" s="11" t="s">
        <v>4</v>
      </c>
      <c r="H118" s="11" t="s">
        <v>5</v>
      </c>
      <c r="I118" s="11" t="s">
        <v>6</v>
      </c>
      <c r="J118" s="11" t="s">
        <v>7</v>
      </c>
      <c r="K118" s="11" t="s">
        <v>8</v>
      </c>
      <c r="L118" s="11" t="s">
        <v>9</v>
      </c>
    </row>
    <row r="119" spans="1:12" ht="17.25" customHeight="1" x14ac:dyDescent="0.25">
      <c r="A119" s="80"/>
      <c r="B119" s="75" t="s">
        <v>245</v>
      </c>
      <c r="C119" s="76"/>
      <c r="D119" s="76"/>
      <c r="E119" s="76"/>
      <c r="F119" s="76"/>
      <c r="G119" s="76"/>
      <c r="H119" s="76"/>
      <c r="I119" s="76"/>
      <c r="J119" s="76"/>
      <c r="K119" s="76"/>
      <c r="L119" s="77"/>
    </row>
    <row r="120" spans="1:12" ht="15.75" customHeight="1" x14ac:dyDescent="0.25">
      <c r="A120" s="81"/>
      <c r="B120" s="18" t="s">
        <v>281</v>
      </c>
      <c r="C120" s="12" t="str">
        <f>IF($O$1="EN",INDEX(content,MATCH(B120,symbol,0),2),IF($O$1="NL",INDEX(content,MATCH(B120,symbol,0),3),IF($O$1="FR",INDEX(content,MATCH(B120,symbol,0),4),IF($O$1="DE",INDEX(content,MATCH(B120,symbol,0),5),IF($O$1="PL",INDEX(content,MATCH(B120,symbol,0),6))))))</f>
        <v>A-B</v>
      </c>
      <c r="D120" s="13" t="s">
        <v>187</v>
      </c>
      <c r="E120" s="70">
        <v>1.5</v>
      </c>
      <c r="F120" s="70"/>
      <c r="G120" s="70"/>
      <c r="H120" s="70"/>
      <c r="I120" s="70"/>
      <c r="J120" s="70"/>
      <c r="K120" s="70"/>
      <c r="L120" s="70"/>
    </row>
    <row r="122" spans="1:12" x14ac:dyDescent="0.25">
      <c r="A122" s="23" t="s">
        <v>257</v>
      </c>
      <c r="B122" s="72" t="str">
        <f>IF($O$1="EN",INDEX(content,MATCH(A122,symbol,0),2),IF($O$1="NL",INDEX(content,MATCH(A122,symbol,0),3),IF($O$1="FR",INDEX(content,MATCH(A122,symbol,0),4),IF($O$1="DE",INDEX(content,MATCH(A122,symbol,0),5),IF($O$1="PL",INDEX(content,MATCH(A122,symbol,0),6))))))</f>
        <v>A-B</v>
      </c>
      <c r="C122" s="73"/>
      <c r="D122" s="73"/>
      <c r="E122" s="73"/>
      <c r="F122" s="73"/>
      <c r="G122" s="73"/>
      <c r="H122" s="73"/>
      <c r="I122" s="73"/>
      <c r="J122" s="73"/>
      <c r="K122" s="73"/>
      <c r="L122" s="74"/>
    </row>
    <row r="123" spans="1:12" x14ac:dyDescent="0.25">
      <c r="A123" s="79"/>
      <c r="B123" s="71"/>
      <c r="C123" s="71"/>
      <c r="D123" s="17"/>
      <c r="E123" s="11" t="s">
        <v>2</v>
      </c>
      <c r="F123" s="11" t="s">
        <v>3</v>
      </c>
      <c r="G123" s="11" t="s">
        <v>4</v>
      </c>
      <c r="H123" s="11" t="s">
        <v>5</v>
      </c>
      <c r="I123" s="11" t="s">
        <v>6</v>
      </c>
      <c r="J123" s="11" t="s">
        <v>7</v>
      </c>
      <c r="K123" s="11" t="s">
        <v>8</v>
      </c>
      <c r="L123" s="11" t="s">
        <v>9</v>
      </c>
    </row>
    <row r="124" spans="1:12" x14ac:dyDescent="0.25">
      <c r="A124" s="80"/>
      <c r="B124" s="24" t="s">
        <v>139</v>
      </c>
      <c r="C124" s="12" t="str">
        <f>IF($O$1="EN",INDEX(content,MATCH(B124,symbol,0),2),IF($O$1="NL",INDEX(content,MATCH(B124,symbol,0),3),IF($O$1="FR",INDEX(content,MATCH(B124,symbol,0),4),IF($O$1="DE",INDEX(content,MATCH(B124,symbol,0),5),IF($O$1="PL",INDEX(content,MATCH(B124,symbol,0),6))))))</f>
        <v>A-B</v>
      </c>
      <c r="D124" s="13" t="s">
        <v>254</v>
      </c>
      <c r="E124" s="13"/>
      <c r="F124" s="13"/>
      <c r="G124" s="13"/>
      <c r="H124" s="13"/>
      <c r="I124" s="13"/>
      <c r="J124" s="13"/>
      <c r="K124" s="13"/>
      <c r="L124" s="13"/>
    </row>
    <row r="125" spans="1:12" x14ac:dyDescent="0.25">
      <c r="A125" s="80"/>
      <c r="B125" s="24" t="s">
        <v>278</v>
      </c>
      <c r="C125" s="12" t="str">
        <f>IF($O$1="EN",INDEX(content,MATCH(B125,symbol,0),2),IF($O$1="NL",INDEX(content,MATCH(B125,symbol,0),3),IF($O$1="FR",INDEX(content,MATCH(B125,symbol,0),4),IF($O$1="DE",INDEX(content,MATCH(B125,symbol,0),5),IF($O$1="PL",INDEX(content,MATCH(B125,symbol,0),6))))))</f>
        <v>A-B</v>
      </c>
      <c r="D125" s="13" t="s">
        <v>185</v>
      </c>
      <c r="E125" s="13"/>
      <c r="F125" s="13"/>
      <c r="G125" s="13"/>
      <c r="H125" s="13"/>
      <c r="I125" s="13"/>
      <c r="J125" s="13"/>
      <c r="K125" s="13"/>
      <c r="L125" s="13"/>
    </row>
    <row r="126" spans="1:12" x14ac:dyDescent="0.25">
      <c r="A126" s="81"/>
      <c r="B126" s="24" t="s">
        <v>279</v>
      </c>
      <c r="C126" s="12" t="str">
        <f>IF($O$1="EN",INDEX(content,MATCH(B126,symbol,0),2),IF($O$1="NL",INDEX(content,MATCH(B126,symbol,0),3),IF($O$1="FR",INDEX(content,MATCH(B126,symbol,0),4),IF($O$1="DE",INDEX(content,MATCH(B126,symbol,0),5),IF($O$1="PL",INDEX(content,MATCH(B126,symbol,0),6))))))</f>
        <v>A-B</v>
      </c>
      <c r="D126" s="13" t="s">
        <v>185</v>
      </c>
      <c r="E126" s="13"/>
      <c r="F126" s="13"/>
      <c r="G126" s="13"/>
      <c r="H126" s="13"/>
      <c r="I126" s="13"/>
      <c r="J126" s="13"/>
      <c r="K126" s="13"/>
      <c r="L126" s="13"/>
    </row>
    <row r="127" spans="1:12" x14ac:dyDescent="0.25">
      <c r="A127" s="6"/>
      <c r="B127" s="25"/>
    </row>
    <row r="129" spans="1:12" x14ac:dyDescent="0.25">
      <c r="A129" s="7" t="s">
        <v>247</v>
      </c>
      <c r="B129" s="82" t="str">
        <f>IF($O$1="EN",INDEX(content,MATCH(A129,symbol,0),2),IF($O$1="NL",INDEX(content,MATCH(A129,symbol,0),3),IF($O$1="FR",INDEX(content,MATCH(A129,symbol,0),4),IF($O$1="DE",INDEX(content,MATCH(A129,symbol,0),5),IF($O$1="PL",INDEX(content,MATCH(A129,symbol,0),6))))))</f>
        <v>B</v>
      </c>
      <c r="C129" s="82"/>
      <c r="D129" s="82"/>
      <c r="E129" s="82"/>
      <c r="F129" s="82"/>
      <c r="G129" s="82"/>
      <c r="H129" s="82"/>
      <c r="I129" s="82"/>
      <c r="J129" s="82"/>
      <c r="K129" s="82"/>
      <c r="L129" s="82"/>
    </row>
    <row r="131" spans="1:12" x14ac:dyDescent="0.25">
      <c r="A131" s="8" t="s">
        <v>213</v>
      </c>
      <c r="B131" s="72" t="str">
        <f>IF($O$1="EN",INDEX(content,MATCH(A131,symbol,0),2),IF($O$1="NL",INDEX(content,MATCH(A131,symbol,0),3),IF($O$1="FR",INDEX(content,MATCH(A131,symbol,0),4),IF($O$1="DE",INDEX(content,MATCH(A131,symbol,0),5),IF($O$1="PL",INDEX(content,MATCH(A131,symbol,0),6))))))</f>
        <v>A-B-C-D-E</v>
      </c>
      <c r="C131" s="73"/>
      <c r="D131" s="73"/>
      <c r="E131" s="73"/>
      <c r="F131" s="73"/>
      <c r="G131" s="73"/>
      <c r="H131" s="73"/>
      <c r="I131" s="73"/>
      <c r="J131" s="73"/>
      <c r="K131" s="74"/>
      <c r="L131" s="26"/>
    </row>
    <row r="132" spans="1:12" ht="15" x14ac:dyDescent="0.25">
      <c r="A132" s="70"/>
      <c r="B132" s="17"/>
      <c r="C132" s="17"/>
      <c r="D132" s="11"/>
      <c r="E132" s="11" t="s">
        <v>282</v>
      </c>
      <c r="F132" s="27" t="s">
        <v>252</v>
      </c>
      <c r="G132" s="11" t="s">
        <v>283</v>
      </c>
      <c r="H132" s="27" t="s">
        <v>253</v>
      </c>
      <c r="I132" s="11" t="s">
        <v>284</v>
      </c>
      <c r="J132" s="11" t="s">
        <v>285</v>
      </c>
      <c r="K132" s="11" t="s">
        <v>286</v>
      </c>
      <c r="L132" s="28"/>
    </row>
    <row r="133" spans="1:12" ht="12.75" x14ac:dyDescent="0.25">
      <c r="A133" s="70"/>
      <c r="B133" s="12" t="s">
        <v>260</v>
      </c>
      <c r="C133" s="12" t="str">
        <f t="shared" ref="C133:C144" si="2">IF($O$1="EN",INDEX(content,MATCH(B133,symbol,0),2),IF($O$1="NL",INDEX(content,MATCH(B133,symbol,0),3),IF($O$1="FR",INDEX(content,MATCH(B133,symbol,0),4),IF($O$1="DE",INDEX(content,MATCH(B133,symbol,0),5),IF($O$1="PL",INDEX(content,MATCH(B133,symbol,0),6))))))</f>
        <v>A-B-C-D-E</v>
      </c>
      <c r="D133" s="13" t="s">
        <v>185</v>
      </c>
      <c r="E133" s="13">
        <v>12</v>
      </c>
      <c r="F133" s="13">
        <v>14</v>
      </c>
      <c r="G133" s="13">
        <v>16</v>
      </c>
      <c r="H133" s="13">
        <v>20</v>
      </c>
      <c r="I133" s="13">
        <v>25</v>
      </c>
      <c r="J133" s="13">
        <v>32</v>
      </c>
      <c r="K133" s="13">
        <v>40</v>
      </c>
    </row>
    <row r="134" spans="1:12" ht="12.75" x14ac:dyDescent="0.25">
      <c r="A134" s="70"/>
      <c r="B134" s="14" t="s">
        <v>261</v>
      </c>
      <c r="C134" s="12" t="str">
        <f t="shared" si="2"/>
        <v>A-B-C-D-E</v>
      </c>
      <c r="D134" s="13" t="s">
        <v>186</v>
      </c>
      <c r="E134" s="13">
        <v>10</v>
      </c>
      <c r="F134" s="13">
        <v>20</v>
      </c>
      <c r="G134" s="13">
        <v>40</v>
      </c>
      <c r="H134" s="13">
        <v>80</v>
      </c>
      <c r="I134" s="13">
        <v>120</v>
      </c>
      <c r="J134" s="13">
        <v>180</v>
      </c>
      <c r="K134" s="13">
        <v>200</v>
      </c>
    </row>
    <row r="135" spans="1:12" ht="12.75" x14ac:dyDescent="0.25">
      <c r="A135" s="70"/>
      <c r="B135" s="12" t="s">
        <v>262</v>
      </c>
      <c r="C135" s="15" t="str">
        <f t="shared" si="2"/>
        <v>A-B-C-D-E</v>
      </c>
      <c r="D135" s="13" t="s">
        <v>185</v>
      </c>
      <c r="E135" s="13"/>
      <c r="F135" s="13"/>
      <c r="G135" s="13"/>
      <c r="H135" s="13"/>
      <c r="I135" s="13"/>
      <c r="J135" s="13"/>
      <c r="K135" s="13"/>
    </row>
    <row r="136" spans="1:12" ht="12.75" x14ac:dyDescent="0.25">
      <c r="A136" s="70"/>
      <c r="B136" s="12" t="s">
        <v>263</v>
      </c>
      <c r="C136" s="12" t="str">
        <f t="shared" si="2"/>
        <v>A-B-C-D-E</v>
      </c>
      <c r="D136" s="13" t="s">
        <v>185</v>
      </c>
      <c r="E136" s="13"/>
      <c r="F136" s="13"/>
      <c r="G136" s="13"/>
      <c r="H136" s="13"/>
      <c r="I136" s="13"/>
      <c r="J136" s="13"/>
      <c r="K136" s="13"/>
    </row>
    <row r="137" spans="1:12" ht="12.75" x14ac:dyDescent="0.25">
      <c r="A137" s="70"/>
      <c r="B137" s="12" t="s">
        <v>264</v>
      </c>
      <c r="C137" s="12" t="str">
        <f t="shared" si="2"/>
        <v>A-B-C-D-E</v>
      </c>
      <c r="D137" s="13" t="s">
        <v>185</v>
      </c>
      <c r="E137" s="13"/>
      <c r="F137" s="13"/>
      <c r="G137" s="13"/>
      <c r="H137" s="13"/>
      <c r="I137" s="13"/>
      <c r="J137" s="13"/>
      <c r="K137" s="13"/>
    </row>
    <row r="138" spans="1:12" ht="12.75" x14ac:dyDescent="0.25">
      <c r="A138" s="70"/>
      <c r="B138" s="12" t="s">
        <v>265</v>
      </c>
      <c r="C138" s="12" t="str">
        <f t="shared" si="2"/>
        <v>A-B-C-D-E</v>
      </c>
      <c r="D138" s="13" t="s">
        <v>185</v>
      </c>
      <c r="E138" s="13"/>
      <c r="F138" s="13"/>
      <c r="G138" s="13"/>
      <c r="H138" s="13"/>
      <c r="I138" s="13"/>
      <c r="J138" s="13"/>
      <c r="K138" s="13"/>
    </row>
    <row r="139" spans="1:12" ht="12.75" x14ac:dyDescent="0.25">
      <c r="A139" s="70"/>
      <c r="B139" s="12" t="s">
        <v>266</v>
      </c>
      <c r="C139" s="12" t="str">
        <f t="shared" si="2"/>
        <v>A-B-C-D-E</v>
      </c>
      <c r="D139" s="13" t="s">
        <v>185</v>
      </c>
      <c r="E139" s="75" t="s">
        <v>267</v>
      </c>
      <c r="F139" s="76"/>
      <c r="G139" s="77"/>
      <c r="H139" s="75" t="s">
        <v>268</v>
      </c>
      <c r="I139" s="76"/>
      <c r="J139" s="76"/>
      <c r="K139" s="77"/>
    </row>
    <row r="140" spans="1:12" ht="12.75" x14ac:dyDescent="0.25">
      <c r="A140" s="70"/>
      <c r="B140" s="12" t="s">
        <v>269</v>
      </c>
      <c r="C140" s="15" t="str">
        <f t="shared" si="2"/>
        <v>A-B-C-D-E</v>
      </c>
      <c r="D140" s="13" t="s">
        <v>185</v>
      </c>
      <c r="E140" s="13"/>
      <c r="F140" s="13"/>
      <c r="G140" s="13"/>
      <c r="H140" s="13"/>
      <c r="I140" s="13"/>
      <c r="J140" s="13"/>
      <c r="K140" s="13"/>
    </row>
    <row r="141" spans="1:12" ht="12.75" x14ac:dyDescent="0.25">
      <c r="A141" s="70"/>
      <c r="B141" s="12" t="s">
        <v>263</v>
      </c>
      <c r="C141" s="12" t="str">
        <f t="shared" si="2"/>
        <v>A-B-C-D-E</v>
      </c>
      <c r="D141" s="13" t="s">
        <v>185</v>
      </c>
      <c r="E141" s="13"/>
      <c r="F141" s="13"/>
      <c r="G141" s="13"/>
      <c r="H141" s="13"/>
      <c r="I141" s="13"/>
      <c r="J141" s="13"/>
      <c r="K141" s="13"/>
    </row>
    <row r="142" spans="1:12" ht="12.75" x14ac:dyDescent="0.25">
      <c r="A142" s="70"/>
      <c r="B142" s="12" t="s">
        <v>264</v>
      </c>
      <c r="C142" s="12" t="str">
        <f t="shared" si="2"/>
        <v>A-B-C-D-E</v>
      </c>
      <c r="D142" s="13" t="s">
        <v>185</v>
      </c>
      <c r="E142" s="13"/>
      <c r="F142" s="13"/>
      <c r="G142" s="13"/>
      <c r="H142" s="13"/>
      <c r="I142" s="13"/>
      <c r="J142" s="13"/>
      <c r="K142" s="13"/>
    </row>
    <row r="143" spans="1:12" ht="12.75" x14ac:dyDescent="0.25">
      <c r="A143" s="70"/>
      <c r="B143" s="12" t="s">
        <v>265</v>
      </c>
      <c r="C143" s="12" t="str">
        <f t="shared" si="2"/>
        <v>A-B-C-D-E</v>
      </c>
      <c r="D143" s="13" t="s">
        <v>185</v>
      </c>
      <c r="E143" s="13"/>
      <c r="F143" s="13"/>
      <c r="G143" s="13"/>
      <c r="H143" s="13"/>
      <c r="I143" s="13"/>
      <c r="J143" s="13"/>
      <c r="K143" s="13"/>
    </row>
    <row r="144" spans="1:12" ht="12.75" x14ac:dyDescent="0.25">
      <c r="A144" s="70"/>
      <c r="B144" s="12" t="s">
        <v>266</v>
      </c>
      <c r="C144" s="12" t="str">
        <f t="shared" si="2"/>
        <v>A-B-C-D-E</v>
      </c>
      <c r="D144" s="13" t="s">
        <v>185</v>
      </c>
      <c r="E144" s="75" t="s">
        <v>267</v>
      </c>
      <c r="F144" s="76"/>
      <c r="G144" s="77"/>
      <c r="H144" s="75" t="s">
        <v>268</v>
      </c>
      <c r="I144" s="76"/>
      <c r="J144" s="76"/>
      <c r="K144" s="77"/>
    </row>
    <row r="146" spans="1:12" x14ac:dyDescent="0.25">
      <c r="A146" s="8" t="s">
        <v>240</v>
      </c>
      <c r="B146" s="72" t="str">
        <f>IF($O$1="EN",INDEX(content,MATCH(A146,symbol,0),2),IF($O$1="NL",INDEX(content,MATCH(A146,symbol,0),3),IF($O$1="FR",INDEX(content,MATCH(A146,symbol,0),4),IF($O$1="DE",INDEX(content,MATCH(A146,symbol,0),5),IF($O$1="PL",INDEX(content,MATCH(A146,symbol,0),6))))))</f>
        <v>A-B</v>
      </c>
      <c r="C146" s="73"/>
      <c r="D146" s="73"/>
      <c r="E146" s="73"/>
      <c r="F146" s="73"/>
      <c r="G146" s="73"/>
      <c r="H146" s="73"/>
      <c r="I146" s="73"/>
      <c r="J146" s="73"/>
      <c r="K146" s="74"/>
    </row>
    <row r="147" spans="1:12" ht="15" x14ac:dyDescent="0.25">
      <c r="A147" s="79"/>
      <c r="B147" s="17"/>
      <c r="C147" s="17"/>
      <c r="D147" s="11"/>
      <c r="E147" s="11" t="s">
        <v>282</v>
      </c>
      <c r="F147" s="27" t="s">
        <v>252</v>
      </c>
      <c r="G147" s="11" t="s">
        <v>283</v>
      </c>
      <c r="H147" s="27" t="s">
        <v>253</v>
      </c>
      <c r="I147" s="11" t="s">
        <v>284</v>
      </c>
      <c r="J147" s="11" t="s">
        <v>285</v>
      </c>
      <c r="K147" s="11" t="s">
        <v>286</v>
      </c>
    </row>
    <row r="148" spans="1:12" ht="12.75" x14ac:dyDescent="0.25">
      <c r="A148" s="80"/>
      <c r="B148" s="12" t="s">
        <v>270</v>
      </c>
      <c r="C148" s="12" t="str">
        <f>IF($O$1="EN",INDEX(content,MATCH(B148,symbol,0),2),IF($O$1="NL",INDEX(content,MATCH(B148,symbol,0),3),IF($O$1="FR",INDEX(content,MATCH(B148,symbol,0),4),IF($O$1="DE",INDEX(content,MATCH(B148,symbol,0),5),IF($O$1="PL",INDEX(content,MATCH(B148,symbol,0),6))))))&amp;" BSt 500 S"</f>
        <v>A-B BSt 500 S</v>
      </c>
      <c r="D148" s="13" t="s">
        <v>254</v>
      </c>
      <c r="E148" s="13">
        <v>28</v>
      </c>
      <c r="F148" s="13">
        <v>43</v>
      </c>
      <c r="G148" s="13">
        <v>62</v>
      </c>
      <c r="H148" s="13">
        <v>111</v>
      </c>
      <c r="I148" s="13">
        <v>173</v>
      </c>
      <c r="J148" s="13">
        <v>270</v>
      </c>
      <c r="K148" s="13">
        <v>442</v>
      </c>
    </row>
    <row r="149" spans="1:12" ht="12.75" x14ac:dyDescent="0.25">
      <c r="A149" s="81"/>
      <c r="B149" s="18" t="s">
        <v>271</v>
      </c>
      <c r="C149" s="12" t="str">
        <f>IF($O$1="EN",INDEX(content,MATCH(B149,symbol,0),2),IF($O$1="NL",INDEX(content,MATCH(B149,symbol,0),3),IF($O$1="FR",INDEX(content,MATCH(B149,symbol,0),4),IF($O$1="DE",INDEX(content,MATCH(B149,symbol,0),5),IF($O$1="PL",INDEX(content,MATCH(B149,symbol,0),6))))))</f>
        <v>A-B</v>
      </c>
      <c r="D149" s="13" t="s">
        <v>187</v>
      </c>
      <c r="E149" s="75">
        <v>1.4</v>
      </c>
      <c r="F149" s="76"/>
      <c r="G149" s="76"/>
      <c r="H149" s="76"/>
      <c r="I149" s="76"/>
      <c r="J149" s="76"/>
      <c r="K149" s="77"/>
    </row>
    <row r="151" spans="1:12" x14ac:dyDescent="0.25">
      <c r="A151" s="8" t="s">
        <v>241</v>
      </c>
      <c r="B151" s="72" t="str">
        <f>IF($O$1="EN",INDEX(content,MATCH(A151,symbol,0),2),IF($O$1="NL",INDEX(content,MATCH(A151,symbol,0),3),IF($O$1="FR",INDEX(content,MATCH(A151,symbol,0),4),IF($O$1="DE",INDEX(content,MATCH(A151,symbol,0),5),IF($O$1="PL",INDEX(content,MATCH(A151,symbol,0),6))))))</f>
        <v>B</v>
      </c>
      <c r="C151" s="73"/>
      <c r="D151" s="73"/>
      <c r="E151" s="73"/>
      <c r="F151" s="73"/>
      <c r="G151" s="73"/>
      <c r="H151" s="73"/>
      <c r="I151" s="73"/>
      <c r="J151" s="73"/>
      <c r="K151" s="74"/>
      <c r="L151" s="26"/>
    </row>
    <row r="152" spans="1:12" ht="15" x14ac:dyDescent="0.25">
      <c r="A152" s="70"/>
      <c r="B152" s="71"/>
      <c r="C152" s="71"/>
      <c r="D152" s="17"/>
      <c r="E152" s="11" t="s">
        <v>282</v>
      </c>
      <c r="F152" s="27" t="s">
        <v>252</v>
      </c>
      <c r="G152" s="11" t="s">
        <v>283</v>
      </c>
      <c r="H152" s="27" t="s">
        <v>253</v>
      </c>
      <c r="I152" s="11" t="s">
        <v>284</v>
      </c>
      <c r="J152" s="11" t="s">
        <v>285</v>
      </c>
      <c r="K152" s="11" t="s">
        <v>286</v>
      </c>
      <c r="L152" s="28"/>
    </row>
    <row r="153" spans="1:12" x14ac:dyDescent="0.25">
      <c r="A153" s="70"/>
      <c r="B153" s="29" t="s">
        <v>80</v>
      </c>
      <c r="C153" s="72" t="str">
        <f>IF($O$1="EN",INDEX(content,MATCH(B153,symbol,0),2),IF($O$1="NL",INDEX(content,MATCH(B153,symbol,0),3),IF($O$1="FR",INDEX(content,MATCH(B153,symbol,0),4),IF($O$1="DE",INDEX(content,MATCH(B153,symbol,0),5),IF($O$1="PL",INDEX(content,MATCH(B153,symbol,0),6))))))</f>
        <v>B</v>
      </c>
      <c r="D153" s="73"/>
      <c r="E153" s="73"/>
      <c r="F153" s="73"/>
      <c r="G153" s="73"/>
      <c r="H153" s="73"/>
      <c r="I153" s="73"/>
      <c r="J153" s="73"/>
      <c r="K153" s="74"/>
      <c r="L153" s="26"/>
    </row>
    <row r="154" spans="1:12" x14ac:dyDescent="0.25">
      <c r="A154" s="70"/>
      <c r="B154" s="18" t="s">
        <v>189</v>
      </c>
      <c r="C154" s="12" t="str">
        <f>IF($O$1="EN",INDEX(content,MATCH(B154,symbol,0),2),IF($O$1="NL",INDEX(content,MATCH(B154,symbol,0),3),IF($O$1="FR",INDEX(content,MATCH(B154,symbol,0),4),IF($O$1="DE",INDEX(content,MATCH(B154,symbol,0),5),IF($O$1="PL",INDEX(content,MATCH(B154,symbol,0),6))))))&amp;" -40°C to +70°C"</f>
        <v>B -40°C to +70°C</v>
      </c>
      <c r="D154" s="13" t="s">
        <v>194</v>
      </c>
      <c r="E154" s="13"/>
      <c r="F154" s="13"/>
      <c r="G154" s="13"/>
      <c r="H154" s="13"/>
      <c r="I154" s="13"/>
      <c r="J154" s="13"/>
      <c r="K154" s="13"/>
    </row>
    <row r="155" spans="1:12" x14ac:dyDescent="0.25">
      <c r="A155" s="70"/>
      <c r="B155" s="8" t="s">
        <v>208</v>
      </c>
      <c r="C155" s="30" t="str">
        <f>IF($O$1="EN",INDEX(content,MATCH(B155,symbol,0),2),IF($O$1="NL",INDEX(content,MATCH(B155,symbol,0),3),IF($O$1="FR",INDEX(content,MATCH(B155,symbol,0),4),IF($O$1="DE",INDEX(content,MATCH(B155,symbol,0),5),IF($O$1="PL",INDEX(content,MATCH(B155,symbol,0),6))))))</f>
        <v>B</v>
      </c>
      <c r="D155" s="70"/>
      <c r="E155" s="70"/>
      <c r="F155" s="70"/>
      <c r="G155" s="70"/>
      <c r="H155" s="70"/>
      <c r="I155" s="70"/>
      <c r="J155" s="70"/>
      <c r="K155" s="70"/>
      <c r="L155" s="31"/>
    </row>
    <row r="156" spans="1:12" x14ac:dyDescent="0.25">
      <c r="A156" s="70"/>
      <c r="B156" s="18" t="s">
        <v>188</v>
      </c>
      <c r="C156" s="12" t="str">
        <f>IF($O$1="EN",INDEX(content,MATCH(B156,symbol,0),2),IF($O$1="NL",INDEX(content,MATCH(B156,symbol,0),3),IF($O$1="FR",INDEX(content,MATCH(B156,symbol,0),4),IF($O$1="DE",INDEX(content,MATCH(B156,symbol,0),5),IF($O$1="PL",INDEX(content,MATCH(B156,symbol,0),6))))))</f>
        <v>B</v>
      </c>
      <c r="D156" s="13" t="s">
        <v>187</v>
      </c>
      <c r="E156" s="75"/>
      <c r="F156" s="76"/>
      <c r="G156" s="76"/>
      <c r="H156" s="76"/>
      <c r="I156" s="76"/>
      <c r="J156" s="76"/>
      <c r="K156" s="77"/>
    </row>
    <row r="157" spans="1:12" x14ac:dyDescent="0.25">
      <c r="A157" s="70"/>
      <c r="B157" s="8" t="s">
        <v>210</v>
      </c>
      <c r="C157" s="30" t="str">
        <f>IF($O$1="EN",INDEX(content,MATCH(B157,symbol,0),2),IF($O$1="NL",INDEX(content,MATCH(B157,symbol,0),3),IF($O$1="FR",INDEX(content,MATCH(B157,symbol,0),4),IF($O$1="DE",INDEX(content,MATCH(B157,symbol,0),5),IF($O$1="PL",INDEX(content,MATCH(B157,symbol,0),6))))))</f>
        <v>B</v>
      </c>
      <c r="D157" s="70"/>
      <c r="E157" s="70"/>
      <c r="F157" s="70"/>
      <c r="G157" s="70"/>
      <c r="H157" s="70"/>
      <c r="I157" s="70"/>
      <c r="J157" s="70"/>
      <c r="K157" s="70"/>
    </row>
    <row r="158" spans="1:12" x14ac:dyDescent="0.25">
      <c r="A158" s="70"/>
      <c r="B158" s="18" t="s">
        <v>188</v>
      </c>
      <c r="C158" s="12" t="str">
        <f>IF($O$1="EN",INDEX(content,MATCH(B158,symbol,0),2),IF($O$1="NL",INDEX(content,MATCH(B158,symbol,0),3),IF($O$1="FR",INDEX(content,MATCH(B158,symbol,0),4),IF($O$1="DE",INDEX(content,MATCH(B158,symbol,0),5),IF($O$1="PL",INDEX(content,MATCH(B158,symbol,0),6))))))</f>
        <v>B</v>
      </c>
      <c r="D158" s="13" t="s">
        <v>187</v>
      </c>
      <c r="E158" s="75"/>
      <c r="F158" s="76"/>
      <c r="G158" s="76"/>
      <c r="H158" s="76"/>
      <c r="I158" s="76"/>
      <c r="J158" s="76"/>
      <c r="K158" s="77"/>
    </row>
    <row r="159" spans="1:12" x14ac:dyDescent="0.25">
      <c r="A159" s="70"/>
      <c r="B159" s="78" t="s">
        <v>75</v>
      </c>
      <c r="C159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C25/30"</f>
        <v>A-B C25/30</v>
      </c>
      <c r="D159" s="70" t="s">
        <v>187</v>
      </c>
      <c r="E159" s="75"/>
      <c r="F159" s="76"/>
      <c r="G159" s="76"/>
      <c r="H159" s="76"/>
      <c r="I159" s="76"/>
      <c r="J159" s="76"/>
      <c r="K159" s="77"/>
    </row>
    <row r="160" spans="1:12" x14ac:dyDescent="0.25">
      <c r="A160" s="70"/>
      <c r="B160" s="78"/>
      <c r="C160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C30/37"</f>
        <v>A-B C30/37</v>
      </c>
      <c r="D160" s="70"/>
      <c r="E160" s="75"/>
      <c r="F160" s="76"/>
      <c r="G160" s="76"/>
      <c r="H160" s="76"/>
      <c r="I160" s="76"/>
      <c r="J160" s="76"/>
      <c r="K160" s="77"/>
    </row>
    <row r="161" spans="1:12" x14ac:dyDescent="0.25">
      <c r="A161" s="70"/>
      <c r="B161" s="78"/>
      <c r="C161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C35/45"</f>
        <v>A-B C35/45</v>
      </c>
      <c r="D161" s="70"/>
      <c r="E161" s="75"/>
      <c r="F161" s="76"/>
      <c r="G161" s="76"/>
      <c r="H161" s="76"/>
      <c r="I161" s="76"/>
      <c r="J161" s="76"/>
      <c r="K161" s="77"/>
    </row>
    <row r="162" spans="1:12" x14ac:dyDescent="0.25">
      <c r="A162" s="70"/>
      <c r="B162" s="78"/>
      <c r="C162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C40/50"</f>
        <v>A-B C40/50</v>
      </c>
      <c r="D162" s="70"/>
      <c r="E162" s="75"/>
      <c r="F162" s="76"/>
      <c r="G162" s="76"/>
      <c r="H162" s="76"/>
      <c r="I162" s="76"/>
      <c r="J162" s="76"/>
      <c r="K162" s="77"/>
    </row>
    <row r="163" spans="1:12" x14ac:dyDescent="0.25">
      <c r="A163" s="70"/>
      <c r="B163" s="78"/>
      <c r="C163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C45/55"</f>
        <v>A-B C45/55</v>
      </c>
      <c r="D163" s="70"/>
      <c r="E163" s="75"/>
      <c r="F163" s="76"/>
      <c r="G163" s="76"/>
      <c r="H163" s="76"/>
      <c r="I163" s="76"/>
      <c r="J163" s="76"/>
      <c r="K163" s="77"/>
    </row>
    <row r="164" spans="1:12" x14ac:dyDescent="0.25">
      <c r="A164" s="70"/>
      <c r="B164" s="78"/>
      <c r="C164" s="12" t="str">
        <f>IF($O$1="EN",INDEX(content,MATCH(B159,symbol,0),2),IF($O$1="NL",INDEX(content,MATCH(B159,symbol,0),3),IF($O$1="FR",INDEX(content,MATCH(B159,symbol,0),4),IF($O$1="DE",INDEX(content,MATCH(B159,symbol,0),5),IF($O$1="PL",INDEX(content,MATCH(B159,symbol,0),6))))))&amp;" C50/60"</f>
        <v>A-B C50/60</v>
      </c>
      <c r="D164" s="70"/>
      <c r="E164" s="75"/>
      <c r="F164" s="76"/>
      <c r="G164" s="76"/>
      <c r="H164" s="76"/>
      <c r="I164" s="76"/>
      <c r="J164" s="76"/>
      <c r="K164" s="77"/>
    </row>
    <row r="165" spans="1:12" x14ac:dyDescent="0.25">
      <c r="A165" s="70"/>
      <c r="B165" s="29" t="s">
        <v>78</v>
      </c>
      <c r="C165" s="72" t="str">
        <f>IF($O$1="EN",INDEX(content,MATCH(B165,symbol,0),2),IF($O$1="NL",INDEX(content,MATCH(B165,symbol,0),3),IF($O$1="FR",INDEX(content,MATCH(B165,symbol,0),4),IF($O$1="DE",INDEX(content,MATCH(B165,symbol,0),5),IF($O$1="PL",INDEX(content,MATCH(B165,symbol,0),6))))))</f>
        <v>B</v>
      </c>
      <c r="D165" s="73"/>
      <c r="E165" s="73"/>
      <c r="F165" s="73"/>
      <c r="G165" s="73"/>
      <c r="H165" s="73"/>
      <c r="I165" s="73"/>
      <c r="J165" s="73"/>
      <c r="K165" s="74"/>
      <c r="L165" s="26"/>
    </row>
    <row r="166" spans="1:12" x14ac:dyDescent="0.25">
      <c r="A166" s="70"/>
      <c r="B166" s="18" t="s">
        <v>189</v>
      </c>
      <c r="C166" s="12" t="str">
        <f>IF($O$1="EN",INDEX(content,MATCH(B166,symbol,0),2),IF($O$1="NL",INDEX(content,MATCH(B166,symbol,0),3),IF($O$1="FR",INDEX(content,MATCH(B166,symbol,0),4),IF($O$1="DE",INDEX(content,MATCH(B166,symbol,0),5),IF($O$1="PL",INDEX(content,MATCH(B166,symbol,0),6))))))&amp;" -40°C to +70°C"</f>
        <v>B -40°C to +70°C</v>
      </c>
      <c r="D166" s="13" t="s">
        <v>194</v>
      </c>
      <c r="E166" s="13"/>
      <c r="F166" s="13"/>
      <c r="G166" s="13"/>
      <c r="H166" s="13"/>
      <c r="I166" s="13"/>
      <c r="J166" s="13"/>
      <c r="K166" s="13"/>
    </row>
    <row r="167" spans="1:12" x14ac:dyDescent="0.25">
      <c r="A167" s="70"/>
      <c r="B167" s="8" t="s">
        <v>208</v>
      </c>
      <c r="C167" s="30" t="str">
        <f>IF($O$1="EN",INDEX(content,MATCH(B167,symbol,0),2),IF($O$1="NL",INDEX(content,MATCH(B167,symbol,0),3),IF($O$1="FR",INDEX(content,MATCH(B167,symbol,0),4),IF($O$1="DE",INDEX(content,MATCH(B167,symbol,0),5),IF($O$1="PL",INDEX(content,MATCH(B167,symbol,0),6))))))</f>
        <v>B</v>
      </c>
      <c r="D167" s="70"/>
      <c r="E167" s="70"/>
      <c r="F167" s="70"/>
      <c r="G167" s="70"/>
      <c r="H167" s="70"/>
      <c r="I167" s="70"/>
      <c r="J167" s="70"/>
      <c r="K167" s="70"/>
      <c r="L167" s="31"/>
    </row>
    <row r="168" spans="1:12" x14ac:dyDescent="0.25">
      <c r="A168" s="70"/>
      <c r="B168" s="18" t="s">
        <v>188</v>
      </c>
      <c r="C168" s="12" t="str">
        <f>IF($O$1="EN",INDEX(content,MATCH(B168,symbol,0),2),IF($O$1="NL",INDEX(content,MATCH(B168,symbol,0),3),IF($O$1="FR",INDEX(content,MATCH(B168,symbol,0),4),IF($O$1="DE",INDEX(content,MATCH(B168,symbol,0),5),IF($O$1="PL",INDEX(content,MATCH(B168,symbol,0),6))))))</f>
        <v>B</v>
      </c>
      <c r="D168" s="13" t="s">
        <v>187</v>
      </c>
      <c r="E168" s="75"/>
      <c r="F168" s="76"/>
      <c r="G168" s="76"/>
      <c r="H168" s="76"/>
      <c r="I168" s="76"/>
      <c r="J168" s="76"/>
      <c r="K168" s="77"/>
    </row>
    <row r="169" spans="1:12" x14ac:dyDescent="0.25">
      <c r="A169" s="70"/>
      <c r="B169" s="8" t="s">
        <v>210</v>
      </c>
      <c r="C169" s="30" t="str">
        <f>IF($O$1="EN",INDEX(content,MATCH(B169,symbol,0),2),IF($O$1="NL",INDEX(content,MATCH(B169,symbol,0),3),IF($O$1="FR",INDEX(content,MATCH(B169,symbol,0),4),IF($O$1="DE",INDEX(content,MATCH(B169,symbol,0),5),IF($O$1="PL",INDEX(content,MATCH(B169,symbol,0),6))))))</f>
        <v>B</v>
      </c>
      <c r="D169" s="70"/>
      <c r="E169" s="70"/>
      <c r="F169" s="70"/>
      <c r="G169" s="70"/>
      <c r="H169" s="70"/>
      <c r="I169" s="70"/>
      <c r="J169" s="70"/>
      <c r="K169" s="70"/>
    </row>
    <row r="170" spans="1:12" x14ac:dyDescent="0.25">
      <c r="A170" s="70"/>
      <c r="B170" s="18" t="s">
        <v>188</v>
      </c>
      <c r="C170" s="12" t="str">
        <f>IF($O$1="EN",INDEX(content,MATCH(B170,symbol,0),2),IF($O$1="NL",INDEX(content,MATCH(B170,symbol,0),3),IF($O$1="FR",INDEX(content,MATCH(B170,symbol,0),4),IF($O$1="DE",INDEX(content,MATCH(B170,symbol,0),5),IF($O$1="PL",INDEX(content,MATCH(B170,symbol,0),6))))))</f>
        <v>B</v>
      </c>
      <c r="D170" s="13" t="s">
        <v>187</v>
      </c>
      <c r="E170" s="75"/>
      <c r="F170" s="76"/>
      <c r="G170" s="76"/>
      <c r="H170" s="76"/>
      <c r="I170" s="76"/>
      <c r="J170" s="76"/>
      <c r="K170" s="77"/>
    </row>
    <row r="171" spans="1:12" x14ac:dyDescent="0.25">
      <c r="A171" s="70"/>
      <c r="B171" s="78" t="s">
        <v>75</v>
      </c>
      <c r="C171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C25/30"</f>
        <v>A-B C25/30</v>
      </c>
      <c r="D171" s="70" t="s">
        <v>187</v>
      </c>
      <c r="E171" s="75"/>
      <c r="F171" s="76"/>
      <c r="G171" s="76"/>
      <c r="H171" s="76"/>
      <c r="I171" s="76"/>
      <c r="J171" s="76"/>
      <c r="K171" s="77"/>
    </row>
    <row r="172" spans="1:12" x14ac:dyDescent="0.25">
      <c r="A172" s="70"/>
      <c r="B172" s="78"/>
      <c r="C172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C30/37"</f>
        <v>A-B C30/37</v>
      </c>
      <c r="D172" s="70"/>
      <c r="E172" s="75"/>
      <c r="F172" s="76"/>
      <c r="G172" s="76"/>
      <c r="H172" s="76"/>
      <c r="I172" s="76"/>
      <c r="J172" s="76"/>
      <c r="K172" s="77"/>
    </row>
    <row r="173" spans="1:12" x14ac:dyDescent="0.25">
      <c r="A173" s="70"/>
      <c r="B173" s="78"/>
      <c r="C173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C35/45"</f>
        <v>A-B C35/45</v>
      </c>
      <c r="D173" s="70"/>
      <c r="E173" s="75"/>
      <c r="F173" s="76"/>
      <c r="G173" s="76"/>
      <c r="H173" s="76"/>
      <c r="I173" s="76"/>
      <c r="J173" s="76"/>
      <c r="K173" s="77"/>
    </row>
    <row r="174" spans="1:12" x14ac:dyDescent="0.25">
      <c r="A174" s="70"/>
      <c r="B174" s="78"/>
      <c r="C174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C40/50"</f>
        <v>A-B C40/50</v>
      </c>
      <c r="D174" s="70"/>
      <c r="E174" s="75"/>
      <c r="F174" s="76"/>
      <c r="G174" s="76"/>
      <c r="H174" s="76"/>
      <c r="I174" s="76"/>
      <c r="J174" s="76"/>
      <c r="K174" s="77"/>
    </row>
    <row r="175" spans="1:12" x14ac:dyDescent="0.25">
      <c r="A175" s="70"/>
      <c r="B175" s="78"/>
      <c r="C175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C45/55"</f>
        <v>A-B C45/55</v>
      </c>
      <c r="D175" s="70"/>
      <c r="E175" s="75"/>
      <c r="F175" s="76"/>
      <c r="G175" s="76"/>
      <c r="H175" s="76"/>
      <c r="I175" s="76"/>
      <c r="J175" s="76"/>
      <c r="K175" s="77"/>
    </row>
    <row r="176" spans="1:12" x14ac:dyDescent="0.25">
      <c r="A176" s="70"/>
      <c r="B176" s="78"/>
      <c r="C176" s="12" t="str">
        <f>IF($O$1="EN",INDEX(content,MATCH(B171,symbol,0),2),IF($O$1="NL",INDEX(content,MATCH(B171,symbol,0),3),IF($O$1="FR",INDEX(content,MATCH(B171,symbol,0),4),IF($O$1="DE",INDEX(content,MATCH(B171,symbol,0),5),IF($O$1="PL",INDEX(content,MATCH(B171,symbol,0),6))))))&amp;" C50/60"</f>
        <v>A-B C50/60</v>
      </c>
      <c r="D176" s="70"/>
      <c r="E176" s="75"/>
      <c r="F176" s="76"/>
      <c r="G176" s="76"/>
      <c r="H176" s="76"/>
      <c r="I176" s="76"/>
      <c r="J176" s="76"/>
      <c r="K176" s="77"/>
    </row>
    <row r="178" spans="1:12" x14ac:dyDescent="0.25">
      <c r="A178" s="23" t="s">
        <v>218</v>
      </c>
      <c r="B178" s="72" t="str">
        <f>IF($O$1="EN",INDEX(content,MATCH(A178,symbol,0),2),IF($O$1="NL",INDEX(content,MATCH(A178,symbol,0),3),IF($O$1="FR",INDEX(content,MATCH(A178,symbol,0),4),IF($O$1="DE",INDEX(content,MATCH(A178,symbol,0),5),IF($O$1="PL",INDEX(content,MATCH(A178,symbol,0),6))))))</f>
        <v>A-B</v>
      </c>
      <c r="C178" s="73"/>
      <c r="D178" s="73"/>
      <c r="E178" s="73"/>
      <c r="F178" s="73"/>
      <c r="G178" s="73"/>
      <c r="H178" s="73"/>
      <c r="I178" s="73"/>
      <c r="J178" s="73"/>
      <c r="K178" s="74"/>
      <c r="L178" s="26"/>
    </row>
    <row r="179" spans="1:12" ht="15" x14ac:dyDescent="0.25">
      <c r="A179" s="70"/>
      <c r="B179" s="71"/>
      <c r="C179" s="71"/>
      <c r="D179" s="17"/>
      <c r="E179" s="11" t="s">
        <v>282</v>
      </c>
      <c r="F179" s="27" t="s">
        <v>252</v>
      </c>
      <c r="G179" s="11" t="s">
        <v>283</v>
      </c>
      <c r="H179" s="27" t="s">
        <v>253</v>
      </c>
      <c r="I179" s="11" t="s">
        <v>284</v>
      </c>
      <c r="J179" s="11" t="s">
        <v>285</v>
      </c>
      <c r="K179" s="11" t="s">
        <v>286</v>
      </c>
      <c r="L179" s="28"/>
    </row>
    <row r="180" spans="1:12" ht="12.75" x14ac:dyDescent="0.25">
      <c r="A180" s="70"/>
      <c r="B180" s="32" t="s">
        <v>287</v>
      </c>
      <c r="C180" s="12" t="str">
        <f>IF($O$1="EN",INDEX(content,MATCH(B180,symbol,0),2),IF($O$1="NL",INDEX(content,MATCH(B180,symbol,0),3),IF($O$1="FR",INDEX(content,MATCH(B180,symbol,0),4),IF($O$1="DE",INDEX(content,MATCH(B180,symbol,0),5),IF($O$1="PL",INDEX(content,MATCH(B180,symbol,0),6))))))</f>
        <v>A-B</v>
      </c>
      <c r="D180" s="13" t="s">
        <v>185</v>
      </c>
      <c r="E180" s="75" t="s">
        <v>273</v>
      </c>
      <c r="F180" s="76"/>
      <c r="G180" s="76"/>
      <c r="H180" s="76"/>
      <c r="I180" s="76"/>
      <c r="J180" s="76"/>
      <c r="K180" s="77"/>
    </row>
    <row r="181" spans="1:12" ht="12.75" x14ac:dyDescent="0.25">
      <c r="A181" s="70"/>
      <c r="B181" s="32" t="s">
        <v>288</v>
      </c>
      <c r="C181" s="12" t="str">
        <f>IF($O$1="EN",INDEX(content,MATCH(B181,symbol,0),2),IF($O$1="NL",INDEX(content,MATCH(B181,symbol,0),3),IF($O$1="FR",INDEX(content,MATCH(B181,symbol,0),4),IF($O$1="DE",INDEX(content,MATCH(B181,symbol,0),5),IF($O$1="PL",INDEX(content,MATCH(B181,symbol,0),6))))))</f>
        <v>A-B</v>
      </c>
      <c r="D181" s="13" t="s">
        <v>185</v>
      </c>
      <c r="E181" s="75" t="s">
        <v>275</v>
      </c>
      <c r="F181" s="76"/>
      <c r="G181" s="76"/>
      <c r="H181" s="76"/>
      <c r="I181" s="76"/>
      <c r="J181" s="76"/>
      <c r="K181" s="77"/>
    </row>
    <row r="182" spans="1:12" x14ac:dyDescent="0.25">
      <c r="A182" s="70"/>
      <c r="B182" s="24" t="s">
        <v>276</v>
      </c>
      <c r="C182" s="12" t="str">
        <f>IF($O$1="EN",INDEX(content,MATCH(B182,symbol,0),2),IF($O$1="NL",INDEX(content,MATCH(B182,symbol,0),3),IF($O$1="FR",INDEX(content,MATCH(B182,symbol,0),4),IF($O$1="DE",INDEX(content,MATCH(B182,symbol,0),5),IF($O$1="PL",INDEX(content,MATCH(B182,symbol,0),6))))))</f>
        <v>A-B</v>
      </c>
      <c r="D182" s="13" t="s">
        <v>187</v>
      </c>
      <c r="E182" s="75">
        <v>1.8</v>
      </c>
      <c r="F182" s="76"/>
      <c r="G182" s="76"/>
      <c r="H182" s="76"/>
      <c r="I182" s="76"/>
      <c r="J182" s="76"/>
      <c r="K182" s="77"/>
    </row>
    <row r="184" spans="1:12" x14ac:dyDescent="0.25">
      <c r="A184" s="6"/>
      <c r="B184" s="25"/>
    </row>
    <row r="185" spans="1:12" x14ac:dyDescent="0.25">
      <c r="A185" s="23" t="s">
        <v>219</v>
      </c>
      <c r="B185" s="72" t="str">
        <f>IF($O$1="EN",INDEX(content,MATCH(A185,symbol,0),2),IF($O$1="NL",INDEX(content,MATCH(A185,symbol,0),3),IF($O$1="FR",INDEX(content,MATCH(A185,symbol,0),4),IF($O$1="DE",INDEX(content,MATCH(A185,symbol,0),5),IF($O$1="PL",INDEX(content,MATCH(A185,symbol,0),6))))))</f>
        <v>A-B</v>
      </c>
      <c r="C185" s="73"/>
      <c r="D185" s="73"/>
      <c r="E185" s="73"/>
      <c r="F185" s="73"/>
      <c r="G185" s="73"/>
      <c r="H185" s="73"/>
      <c r="I185" s="73"/>
      <c r="J185" s="73"/>
      <c r="K185" s="74"/>
      <c r="L185" s="26"/>
    </row>
    <row r="186" spans="1:12" ht="15" x14ac:dyDescent="0.25">
      <c r="A186" s="70"/>
      <c r="B186" s="71"/>
      <c r="C186" s="71"/>
      <c r="D186" s="17"/>
      <c r="E186" s="11" t="s">
        <v>282</v>
      </c>
      <c r="F186" s="27" t="s">
        <v>252</v>
      </c>
      <c r="G186" s="11" t="s">
        <v>283</v>
      </c>
      <c r="H186" s="27" t="s">
        <v>253</v>
      </c>
      <c r="I186" s="11" t="s">
        <v>284</v>
      </c>
      <c r="J186" s="11" t="s">
        <v>285</v>
      </c>
      <c r="K186" s="11" t="s">
        <v>286</v>
      </c>
      <c r="L186" s="28"/>
    </row>
    <row r="187" spans="1:12" ht="18.75" customHeight="1" x14ac:dyDescent="0.25">
      <c r="A187" s="70"/>
      <c r="B187" s="24" t="s">
        <v>289</v>
      </c>
      <c r="C187" s="12" t="str">
        <f t="shared" ref="C187:C192" si="3">IF($O$1="EN",INDEX(content,MATCH(B187,symbol,0),2),IF($O$1="NL",INDEX(content,MATCH(B187,symbol,0),3),IF($O$1="FR",INDEX(content,MATCH(B187,symbol,0),4),IF($O$1="DE",INDEX(content,MATCH(B187,symbol,0),5),IF($O$1="PL",INDEX(content,MATCH(B187,symbol,0),6))))))</f>
        <v>A-B</v>
      </c>
      <c r="D187" s="13" t="s">
        <v>254</v>
      </c>
      <c r="E187" s="13"/>
      <c r="F187" s="13"/>
      <c r="G187" s="13"/>
      <c r="H187" s="13"/>
      <c r="I187" s="13"/>
      <c r="J187" s="16"/>
      <c r="K187" s="13"/>
    </row>
    <row r="188" spans="1:12" x14ac:dyDescent="0.25">
      <c r="A188" s="70"/>
      <c r="B188" s="24" t="s">
        <v>278</v>
      </c>
      <c r="C188" s="12" t="str">
        <f t="shared" si="3"/>
        <v>A-B</v>
      </c>
      <c r="D188" s="13" t="s">
        <v>185</v>
      </c>
      <c r="E188" s="13"/>
      <c r="F188" s="13"/>
      <c r="G188" s="13"/>
      <c r="H188" s="13"/>
      <c r="I188" s="13"/>
      <c r="J188" s="16"/>
      <c r="K188" s="13"/>
    </row>
    <row r="189" spans="1:12" x14ac:dyDescent="0.25">
      <c r="A189" s="70"/>
      <c r="B189" s="24" t="s">
        <v>279</v>
      </c>
      <c r="C189" s="12" t="str">
        <f t="shared" si="3"/>
        <v>A-B</v>
      </c>
      <c r="D189" s="13" t="s">
        <v>185</v>
      </c>
      <c r="E189" s="13"/>
      <c r="F189" s="13"/>
      <c r="G189" s="13"/>
      <c r="H189" s="13"/>
      <c r="I189" s="13"/>
      <c r="J189" s="16"/>
      <c r="K189" s="13"/>
    </row>
    <row r="190" spans="1:12" x14ac:dyDescent="0.25">
      <c r="A190" s="70"/>
      <c r="B190" s="24" t="s">
        <v>277</v>
      </c>
      <c r="C190" s="12" t="str">
        <f t="shared" si="3"/>
        <v>A-B</v>
      </c>
      <c r="D190" s="13" t="s">
        <v>254</v>
      </c>
      <c r="E190" s="13"/>
      <c r="F190" s="13"/>
      <c r="G190" s="13"/>
      <c r="H190" s="13"/>
      <c r="I190" s="13"/>
      <c r="J190" s="16"/>
      <c r="K190" s="13"/>
    </row>
    <row r="191" spans="1:12" x14ac:dyDescent="0.25">
      <c r="A191" s="70"/>
      <c r="B191" s="24" t="s">
        <v>278</v>
      </c>
      <c r="C191" s="12" t="str">
        <f t="shared" si="3"/>
        <v>A-B</v>
      </c>
      <c r="D191" s="13" t="s">
        <v>185</v>
      </c>
      <c r="E191" s="13"/>
      <c r="F191" s="13"/>
      <c r="G191" s="13"/>
      <c r="H191" s="13"/>
      <c r="I191" s="13"/>
      <c r="J191" s="16"/>
      <c r="K191" s="13"/>
    </row>
    <row r="192" spans="1:12" x14ac:dyDescent="0.25">
      <c r="A192" s="70"/>
      <c r="B192" s="24" t="s">
        <v>279</v>
      </c>
      <c r="C192" s="12" t="str">
        <f t="shared" si="3"/>
        <v>A-B</v>
      </c>
      <c r="D192" s="13" t="s">
        <v>185</v>
      </c>
      <c r="E192" s="13"/>
      <c r="F192" s="13"/>
      <c r="G192" s="13"/>
      <c r="H192" s="13"/>
      <c r="I192" s="13"/>
      <c r="J192" s="16"/>
      <c r="K192" s="13"/>
    </row>
    <row r="194" spans="1:12" x14ac:dyDescent="0.25">
      <c r="A194" s="23" t="s">
        <v>220</v>
      </c>
      <c r="B194" s="72" t="str">
        <f>IF($O$1="EN",INDEX(content,MATCH(A194,symbol,0),2),IF($O$1="NL",INDEX(content,MATCH(A194,symbol,0),3),IF($O$1="FR",INDEX(content,MATCH(A194,symbol,0),4),IF($O$1="DE",INDEX(content,MATCH(A194,symbol,0),5),IF($O$1="PL",INDEX(content,MATCH(A194,symbol,0),6))))))</f>
        <v>A-B</v>
      </c>
      <c r="C194" s="73"/>
      <c r="D194" s="73"/>
      <c r="E194" s="73"/>
      <c r="F194" s="73"/>
      <c r="G194" s="73"/>
      <c r="H194" s="73"/>
      <c r="I194" s="73"/>
      <c r="J194" s="73"/>
      <c r="K194" s="74"/>
      <c r="L194" s="26"/>
    </row>
    <row r="195" spans="1:12" ht="15" x14ac:dyDescent="0.25">
      <c r="A195" s="70"/>
      <c r="B195" s="71"/>
      <c r="C195" s="71"/>
      <c r="D195" s="17"/>
      <c r="E195" s="11" t="s">
        <v>282</v>
      </c>
      <c r="F195" s="27" t="s">
        <v>252</v>
      </c>
      <c r="G195" s="11" t="s">
        <v>283</v>
      </c>
      <c r="H195" s="27" t="s">
        <v>253</v>
      </c>
      <c r="I195" s="11" t="s">
        <v>284</v>
      </c>
      <c r="J195" s="11" t="s">
        <v>285</v>
      </c>
      <c r="K195" s="11" t="s">
        <v>286</v>
      </c>
      <c r="L195" s="28"/>
    </row>
    <row r="196" spans="1:12" x14ac:dyDescent="0.25">
      <c r="A196" s="70"/>
      <c r="B196" s="12" t="s">
        <v>205</v>
      </c>
      <c r="C196" s="12" t="str">
        <f>IF($O$1="EN",INDEX(content,MATCH(B196,symbol,0),2),IF($O$1="NL",INDEX(content,MATCH(B196,symbol,0),3),IF($O$1="FR",INDEX(content,MATCH(B196,symbol,0),4),IF($O$1="DE",INDEX(content,MATCH(B196,symbol,0),5),IF($O$1="PL",INDEX(content,MATCH(B196,symbol,0),6))))))&amp;" Bst 500S"</f>
        <v>A-B Bst 500S</v>
      </c>
      <c r="D196" s="13" t="s">
        <v>254</v>
      </c>
      <c r="E196" s="13">
        <v>14</v>
      </c>
      <c r="F196" s="13">
        <v>22</v>
      </c>
      <c r="G196" s="13">
        <v>31</v>
      </c>
      <c r="H196" s="13">
        <v>55</v>
      </c>
      <c r="I196" s="13">
        <v>86</v>
      </c>
      <c r="J196" s="13">
        <v>135</v>
      </c>
      <c r="K196" s="13">
        <v>221</v>
      </c>
    </row>
    <row r="197" spans="1:12" ht="12.75" x14ac:dyDescent="0.25">
      <c r="A197" s="70"/>
      <c r="B197" s="18" t="s">
        <v>271</v>
      </c>
      <c r="C197" s="12" t="str">
        <f>IF($O$1="EN",INDEX(content,MATCH(B197,symbol,0),2),IF($O$1="NL",INDEX(content,MATCH(B197,symbol,0),3),IF($O$1="FR",INDEX(content,MATCH(B197,symbol,0),4),IF($O$1="DE",INDEX(content,MATCH(B197,symbol,0),5),IF($O$1="PL",INDEX(content,MATCH(B197,symbol,0),6))))))</f>
        <v>A-B</v>
      </c>
      <c r="D197" s="13" t="s">
        <v>187</v>
      </c>
      <c r="E197" s="75">
        <v>1.5</v>
      </c>
      <c r="F197" s="76"/>
      <c r="G197" s="76"/>
      <c r="H197" s="76"/>
      <c r="I197" s="76"/>
      <c r="J197" s="76"/>
      <c r="K197" s="77"/>
    </row>
    <row r="199" spans="1:12" x14ac:dyDescent="0.25">
      <c r="A199" s="23" t="s">
        <v>242</v>
      </c>
      <c r="B199" s="72" t="str">
        <f>IF($O$1="EN",INDEX(content,MATCH(A199,symbol,0),2),IF($O$1="NL",INDEX(content,MATCH(A199,symbol,0),3),IF($O$1="FR",INDEX(content,MATCH(A199,symbol,0),4),IF($O$1="DE",INDEX(content,MATCH(A199,symbol,0),5),IF($O$1="PL",INDEX(content,MATCH(A199,symbol,0),6))))))</f>
        <v>A-B</v>
      </c>
      <c r="C199" s="73"/>
      <c r="D199" s="73"/>
      <c r="E199" s="73"/>
      <c r="F199" s="73"/>
      <c r="G199" s="73"/>
      <c r="H199" s="73"/>
      <c r="I199" s="73"/>
      <c r="J199" s="73"/>
      <c r="K199" s="74"/>
      <c r="L199" s="26"/>
    </row>
    <row r="200" spans="1:12" ht="15" x14ac:dyDescent="0.25">
      <c r="A200" s="70"/>
      <c r="B200" s="71"/>
      <c r="C200" s="71"/>
      <c r="D200" s="17"/>
      <c r="E200" s="11" t="s">
        <v>282</v>
      </c>
      <c r="F200" s="27" t="s">
        <v>252</v>
      </c>
      <c r="G200" s="11" t="s">
        <v>283</v>
      </c>
      <c r="H200" s="27" t="s">
        <v>253</v>
      </c>
      <c r="I200" s="11" t="s">
        <v>284</v>
      </c>
      <c r="J200" s="11" t="s">
        <v>285</v>
      </c>
      <c r="K200" s="11" t="s">
        <v>286</v>
      </c>
      <c r="L200" s="28"/>
    </row>
    <row r="201" spans="1:12" x14ac:dyDescent="0.25">
      <c r="A201" s="70"/>
      <c r="B201" s="12" t="s">
        <v>205</v>
      </c>
      <c r="C201" s="12" t="str">
        <f>IF($O$1="EN",INDEX(content,MATCH(B201,symbol,0),2),IF($O$1="NL",INDEX(content,MATCH(B201,symbol,0),3),IF($O$1="FR",INDEX(content,MATCH(B201,symbol,0),4),IF($O$1="DE",INDEX(content,MATCH(B201,symbol,0),5),IF($O$1="PL",INDEX(content,MATCH(B201,symbol,0),6))))))&amp;" Bst 500S"</f>
        <v>A-B Bst 500S</v>
      </c>
      <c r="D201" s="13" t="s">
        <v>186</v>
      </c>
      <c r="E201" s="13">
        <v>33</v>
      </c>
      <c r="F201" s="13">
        <v>65</v>
      </c>
      <c r="G201" s="13">
        <v>112</v>
      </c>
      <c r="H201" s="13">
        <v>265</v>
      </c>
      <c r="I201" s="13">
        <v>518</v>
      </c>
      <c r="J201" s="13">
        <v>1013</v>
      </c>
      <c r="K201" s="13">
        <v>2122</v>
      </c>
    </row>
    <row r="202" spans="1:12" ht="12.75" x14ac:dyDescent="0.25">
      <c r="A202" s="70"/>
      <c r="B202" s="18" t="s">
        <v>271</v>
      </c>
      <c r="C202" s="12" t="str">
        <f>IF($O$1="EN",INDEX(content,MATCH(B202,symbol,0),2),IF($O$1="NL",INDEX(content,MATCH(B202,symbol,0),3),IF($O$1="FR",INDEX(content,MATCH(B202,symbol,0),4),IF($O$1="DE",INDEX(content,MATCH(B202,symbol,0),5),IF($O$1="PL",INDEX(content,MATCH(B202,symbol,0),6))))))</f>
        <v>A-B</v>
      </c>
      <c r="D202" s="13" t="s">
        <v>187</v>
      </c>
      <c r="E202" s="75">
        <v>1.5</v>
      </c>
      <c r="F202" s="76"/>
      <c r="G202" s="76"/>
      <c r="H202" s="76"/>
      <c r="I202" s="76"/>
      <c r="J202" s="76"/>
      <c r="K202" s="77"/>
    </row>
    <row r="204" spans="1:12" x14ac:dyDescent="0.25">
      <c r="A204" s="23" t="s">
        <v>243</v>
      </c>
      <c r="B204" s="72" t="str">
        <f>IF($O$1="EN",INDEX(content,MATCH(A204,symbol,0),2),IF($O$1="NL",INDEX(content,MATCH(A204,symbol,0),3),IF($O$1="FR",INDEX(content,MATCH(A204,symbol,0),4),IF($O$1="DE",INDEX(content,MATCH(A204,symbol,0),5),IF($O$1="PL",INDEX(content,MATCH(A204,symbol,0),6))))))</f>
        <v>A-B</v>
      </c>
      <c r="C204" s="73"/>
      <c r="D204" s="73"/>
      <c r="E204" s="73"/>
      <c r="F204" s="73"/>
      <c r="G204" s="73"/>
      <c r="H204" s="73"/>
      <c r="I204" s="73"/>
      <c r="J204" s="73"/>
      <c r="K204" s="74"/>
      <c r="L204" s="26"/>
    </row>
    <row r="205" spans="1:12" ht="15" x14ac:dyDescent="0.25">
      <c r="A205" s="70"/>
      <c r="B205" s="71"/>
      <c r="C205" s="71"/>
      <c r="D205" s="17"/>
      <c r="E205" s="11" t="s">
        <v>282</v>
      </c>
      <c r="F205" s="27" t="s">
        <v>252</v>
      </c>
      <c r="G205" s="11" t="s">
        <v>283</v>
      </c>
      <c r="H205" s="27" t="s">
        <v>253</v>
      </c>
      <c r="I205" s="11" t="s">
        <v>284</v>
      </c>
      <c r="J205" s="11" t="s">
        <v>285</v>
      </c>
      <c r="K205" s="11" t="s">
        <v>286</v>
      </c>
      <c r="L205" s="28"/>
    </row>
    <row r="206" spans="1:12" x14ac:dyDescent="0.25">
      <c r="A206" s="70"/>
      <c r="B206" s="12" t="s">
        <v>125</v>
      </c>
      <c r="C206" s="12" t="str">
        <f>IF($O$1="EN",INDEX(content,MATCH(B206,symbol,0),2),IF($O$1="NL",INDEX(content,MATCH(B206,symbol,0),3),IF($O$1="FR",INDEX(content,MATCH(B206,symbol,0),4),IF($O$1="DE",INDEX(content,MATCH(B206,symbol,0),5),IF($O$1="PL",INDEX(content,MATCH(B206,symbol,0),6))))))</f>
        <v>A-B</v>
      </c>
      <c r="D206" s="13" t="s">
        <v>185</v>
      </c>
      <c r="E206" s="75">
        <v>2</v>
      </c>
      <c r="F206" s="76"/>
      <c r="G206" s="76"/>
      <c r="H206" s="76"/>
      <c r="I206" s="76"/>
      <c r="J206" s="76"/>
      <c r="K206" s="77"/>
    </row>
    <row r="207" spans="1:12" ht="12.75" x14ac:dyDescent="0.25">
      <c r="A207" s="70"/>
      <c r="B207" s="18" t="s">
        <v>280</v>
      </c>
      <c r="C207" s="12" t="str">
        <f>IF($O$1="EN",INDEX(content,MATCH(B207,symbol,0),2),IF($O$1="NL",INDEX(content,MATCH(B207,symbol,0),3),IF($O$1="FR",INDEX(content,MATCH(B207,symbol,0),4),IF($O$1="DE",INDEX(content,MATCH(B207,symbol,0),5),IF($O$1="PL",INDEX(content,MATCH(B207,symbol,0),6))))))</f>
        <v>A-B</v>
      </c>
      <c r="D207" s="13" t="s">
        <v>187</v>
      </c>
      <c r="E207" s="75">
        <v>1.5</v>
      </c>
      <c r="F207" s="76"/>
      <c r="G207" s="76"/>
      <c r="H207" s="76"/>
      <c r="I207" s="76"/>
      <c r="J207" s="76"/>
      <c r="K207" s="77"/>
    </row>
    <row r="209" spans="1:12" x14ac:dyDescent="0.25">
      <c r="A209" s="23" t="s">
        <v>244</v>
      </c>
      <c r="B209" s="72" t="str">
        <f>IF($O$1="EN",INDEX(content,MATCH(A209,symbol,0),2),IF($O$1="NL",INDEX(content,MATCH(A209,symbol,0),3),IF($O$1="FR",INDEX(content,MATCH(A209,symbol,0),4),IF($O$1="DE",INDEX(content,MATCH(A209,symbol,0),5),IF($O$1="PL",INDEX(content,MATCH(A209,symbol,0),6))))))</f>
        <v>A-B</v>
      </c>
      <c r="C209" s="73"/>
      <c r="D209" s="73"/>
      <c r="E209" s="73"/>
      <c r="F209" s="73"/>
      <c r="G209" s="73"/>
      <c r="H209" s="73"/>
      <c r="I209" s="73"/>
      <c r="J209" s="73"/>
      <c r="K209" s="74"/>
      <c r="L209" s="26"/>
    </row>
    <row r="210" spans="1:12" ht="15" x14ac:dyDescent="0.25">
      <c r="A210" s="70"/>
      <c r="B210" s="71"/>
      <c r="C210" s="71"/>
      <c r="D210" s="17"/>
      <c r="E210" s="11" t="s">
        <v>282</v>
      </c>
      <c r="F210" s="27" t="s">
        <v>252</v>
      </c>
      <c r="G210" s="11" t="s">
        <v>283</v>
      </c>
      <c r="H210" s="27" t="s">
        <v>253</v>
      </c>
      <c r="I210" s="11" t="s">
        <v>284</v>
      </c>
      <c r="J210" s="11" t="s">
        <v>285</v>
      </c>
      <c r="K210" s="11" t="s">
        <v>286</v>
      </c>
      <c r="L210" s="28"/>
    </row>
    <row r="211" spans="1:12" x14ac:dyDescent="0.25">
      <c r="A211" s="70"/>
      <c r="B211" s="75" t="s">
        <v>245</v>
      </c>
      <c r="C211" s="76"/>
      <c r="D211" s="76"/>
      <c r="E211" s="76"/>
      <c r="F211" s="76"/>
      <c r="G211" s="76"/>
      <c r="H211" s="76"/>
      <c r="I211" s="76"/>
      <c r="J211" s="76"/>
      <c r="K211" s="77"/>
    </row>
    <row r="212" spans="1:12" ht="12.75" x14ac:dyDescent="0.25">
      <c r="A212" s="70"/>
      <c r="B212" s="18" t="s">
        <v>281</v>
      </c>
      <c r="C212" s="12" t="str">
        <f>IF($O$1="EN",INDEX(content,MATCH(B212,symbol,0),2),IF($O$1="NL",INDEX(content,MATCH(B212,symbol,0),3),IF($O$1="FR",INDEX(content,MATCH(B212,symbol,0),4),IF($O$1="DE",INDEX(content,MATCH(B212,symbol,0),5),IF($O$1="PL",INDEX(content,MATCH(B212,symbol,0),6))))))</f>
        <v>A-B</v>
      </c>
      <c r="D212" s="13" t="s">
        <v>187</v>
      </c>
      <c r="E212" s="75">
        <v>1.5</v>
      </c>
      <c r="F212" s="76"/>
      <c r="G212" s="76"/>
      <c r="H212" s="76"/>
      <c r="I212" s="76"/>
      <c r="J212" s="76"/>
      <c r="K212" s="77"/>
    </row>
    <row r="214" spans="1:12" x14ac:dyDescent="0.25">
      <c r="A214" s="23" t="s">
        <v>257</v>
      </c>
      <c r="B214" s="72" t="str">
        <f>IF($O$1="EN",INDEX(content,MATCH(A214,symbol,0),2),IF($O$1="NL",INDEX(content,MATCH(A214,symbol,0),3),IF($O$1="FR",INDEX(content,MATCH(A214,symbol,0),4),IF($O$1="DE",INDEX(content,MATCH(A214,symbol,0),5),IF($O$1="PL",INDEX(content,MATCH(A214,symbol,0),6))))))</f>
        <v>A-B</v>
      </c>
      <c r="C214" s="73"/>
      <c r="D214" s="73"/>
      <c r="E214" s="73"/>
      <c r="F214" s="73"/>
      <c r="G214" s="73"/>
      <c r="H214" s="73"/>
      <c r="I214" s="73"/>
      <c r="J214" s="73"/>
      <c r="K214" s="74"/>
      <c r="L214" s="26"/>
    </row>
    <row r="215" spans="1:12" ht="15" x14ac:dyDescent="0.25">
      <c r="A215" s="70"/>
      <c r="B215" s="71"/>
      <c r="C215" s="71"/>
      <c r="D215" s="17"/>
      <c r="E215" s="11" t="s">
        <v>282</v>
      </c>
      <c r="F215" s="27" t="s">
        <v>252</v>
      </c>
      <c r="G215" s="11" t="s">
        <v>283</v>
      </c>
      <c r="H215" s="27" t="s">
        <v>253</v>
      </c>
      <c r="I215" s="11" t="s">
        <v>284</v>
      </c>
      <c r="J215" s="11" t="s">
        <v>285</v>
      </c>
      <c r="K215" s="11" t="s">
        <v>286</v>
      </c>
      <c r="L215" s="28"/>
    </row>
    <row r="216" spans="1:12" x14ac:dyDescent="0.25">
      <c r="A216" s="70"/>
      <c r="B216" s="24" t="s">
        <v>139</v>
      </c>
      <c r="C216" s="12" t="str">
        <f>IF($O$1="EN",INDEX(content,MATCH(B216,symbol,0),2),IF($O$1="NL",INDEX(content,MATCH(B216,symbol,0),3),IF($O$1="FR",INDEX(content,MATCH(B216,symbol,0),4),IF($O$1="DE",INDEX(content,MATCH(B216,symbol,0),5),IF($O$1="PL",INDEX(content,MATCH(B216,symbol,0),6))))))</f>
        <v>A-B</v>
      </c>
      <c r="D216" s="13" t="s">
        <v>254</v>
      </c>
      <c r="E216" s="13"/>
      <c r="F216" s="13"/>
      <c r="G216" s="13"/>
      <c r="H216" s="13"/>
      <c r="I216" s="13"/>
      <c r="J216" s="13"/>
      <c r="K216" s="13"/>
    </row>
    <row r="217" spans="1:12" x14ac:dyDescent="0.25">
      <c r="A217" s="70"/>
      <c r="B217" s="24" t="s">
        <v>278</v>
      </c>
      <c r="C217" s="12" t="str">
        <f>IF($O$1="EN",INDEX(content,MATCH(B217,symbol,0),2),IF($O$1="NL",INDEX(content,MATCH(B217,symbol,0),3),IF($O$1="FR",INDEX(content,MATCH(B217,symbol,0),4),IF($O$1="DE",INDEX(content,MATCH(B217,symbol,0),5),IF($O$1="PL",INDEX(content,MATCH(B217,symbol,0),6))))))</f>
        <v>A-B</v>
      </c>
      <c r="D217" s="13" t="s">
        <v>185</v>
      </c>
      <c r="E217" s="13"/>
      <c r="F217" s="13"/>
      <c r="G217" s="13"/>
      <c r="H217" s="13"/>
      <c r="I217" s="13"/>
      <c r="J217" s="13"/>
      <c r="K217" s="13"/>
    </row>
    <row r="218" spans="1:12" x14ac:dyDescent="0.25">
      <c r="A218" s="70"/>
      <c r="B218" s="24" t="s">
        <v>279</v>
      </c>
      <c r="C218" s="12" t="str">
        <f>IF($O$1="EN",INDEX(content,MATCH(B218,symbol,0),2),IF($O$1="NL",INDEX(content,MATCH(B218,symbol,0),3),IF($O$1="FR",INDEX(content,MATCH(B218,symbol,0),4),IF($O$1="DE",INDEX(content,MATCH(B218,symbol,0),5),IF($O$1="PL",INDEX(content,MATCH(B218,symbol,0),6))))))</f>
        <v>A-B</v>
      </c>
      <c r="D218" s="13" t="s">
        <v>185</v>
      </c>
      <c r="E218" s="13"/>
      <c r="F218" s="13"/>
      <c r="G218" s="13"/>
      <c r="H218" s="13"/>
      <c r="I218" s="13"/>
      <c r="J218" s="13"/>
      <c r="K218" s="13"/>
    </row>
  </sheetData>
  <mergeCells count="153">
    <mergeCell ref="B214:K214"/>
    <mergeCell ref="B215:C215"/>
    <mergeCell ref="A215:A218"/>
    <mergeCell ref="A195:A197"/>
    <mergeCell ref="A200:A202"/>
    <mergeCell ref="A179:A182"/>
    <mergeCell ref="B179:C179"/>
    <mergeCell ref="C153:K153"/>
    <mergeCell ref="C165:K165"/>
    <mergeCell ref="B178:K178"/>
    <mergeCell ref="E180:K180"/>
    <mergeCell ref="E181:K181"/>
    <mergeCell ref="E182:K182"/>
    <mergeCell ref="E168:K168"/>
    <mergeCell ref="E176:K176"/>
    <mergeCell ref="B194:K194"/>
    <mergeCell ref="B199:K199"/>
    <mergeCell ref="E197:K197"/>
    <mergeCell ref="E202:K202"/>
    <mergeCell ref="A210:A212"/>
    <mergeCell ref="B210:C210"/>
    <mergeCell ref="B209:K209"/>
    <mergeCell ref="E212:K212"/>
    <mergeCell ref="B211:K211"/>
    <mergeCell ref="A205:A207"/>
    <mergeCell ref="B205:C205"/>
    <mergeCell ref="B204:K204"/>
    <mergeCell ref="E207:K207"/>
    <mergeCell ref="E206:K206"/>
    <mergeCell ref="B200:C200"/>
    <mergeCell ref="B195:C195"/>
    <mergeCell ref="B68:C68"/>
    <mergeCell ref="B54:B59"/>
    <mergeCell ref="D54:D59"/>
    <mergeCell ref="E159:K159"/>
    <mergeCell ref="E160:K160"/>
    <mergeCell ref="E161:K161"/>
    <mergeCell ref="E162:K162"/>
    <mergeCell ref="E163:K163"/>
    <mergeCell ref="E164:K164"/>
    <mergeCell ref="E100:L100"/>
    <mergeCell ref="E102:L102"/>
    <mergeCell ref="E104:L104"/>
    <mergeCell ref="E106:L106"/>
    <mergeCell ref="E108:L108"/>
    <mergeCell ref="E110:L110"/>
    <mergeCell ref="B146:K146"/>
    <mergeCell ref="B67:L67"/>
    <mergeCell ref="E45:L45"/>
    <mergeCell ref="E46:L46"/>
    <mergeCell ref="E47:L47"/>
    <mergeCell ref="E48:L48"/>
    <mergeCell ref="E49:L49"/>
    <mergeCell ref="E54:L54"/>
    <mergeCell ref="E55:L55"/>
    <mergeCell ref="E56:L56"/>
    <mergeCell ref="C50:L50"/>
    <mergeCell ref="C52:L52"/>
    <mergeCell ref="B2:L2"/>
    <mergeCell ref="B129:L129"/>
    <mergeCell ref="A132:A144"/>
    <mergeCell ref="B131:K131"/>
    <mergeCell ref="E43:L43"/>
    <mergeCell ref="E144:G144"/>
    <mergeCell ref="H144:K144"/>
    <mergeCell ref="E139:G139"/>
    <mergeCell ref="H139:K139"/>
    <mergeCell ref="E13:G13"/>
    <mergeCell ref="A113:A115"/>
    <mergeCell ref="E114:L114"/>
    <mergeCell ref="B117:L117"/>
    <mergeCell ref="A118:A120"/>
    <mergeCell ref="B118:C118"/>
    <mergeCell ref="E59:L59"/>
    <mergeCell ref="E53:L53"/>
    <mergeCell ref="A68:A74"/>
    <mergeCell ref="B122:L122"/>
    <mergeCell ref="B123:C123"/>
    <mergeCell ref="A123:A126"/>
    <mergeCell ref="A62:A65"/>
    <mergeCell ref="B62:C62"/>
    <mergeCell ref="H13:L13"/>
    <mergeCell ref="E64:L64"/>
    <mergeCell ref="E65:L65"/>
    <mergeCell ref="E63:L63"/>
    <mergeCell ref="B61:L61"/>
    <mergeCell ref="A147:A149"/>
    <mergeCell ref="A152:A176"/>
    <mergeCell ref="B152:C152"/>
    <mergeCell ref="B159:B164"/>
    <mergeCell ref="D159:D164"/>
    <mergeCell ref="B171:B176"/>
    <mergeCell ref="E171:K171"/>
    <mergeCell ref="E172:K172"/>
    <mergeCell ref="E173:K173"/>
    <mergeCell ref="E174:K174"/>
    <mergeCell ref="E175:K175"/>
    <mergeCell ref="D171:D176"/>
    <mergeCell ref="D157:K157"/>
    <mergeCell ref="D169:K169"/>
    <mergeCell ref="D155:K155"/>
    <mergeCell ref="D167:K167"/>
    <mergeCell ref="E156:K156"/>
    <mergeCell ref="E149:K149"/>
    <mergeCell ref="E170:K170"/>
    <mergeCell ref="A39:A59"/>
    <mergeCell ref="A22:A36"/>
    <mergeCell ref="B4:L4"/>
    <mergeCell ref="A5:A18"/>
    <mergeCell ref="B44:B49"/>
    <mergeCell ref="D44:D49"/>
    <mergeCell ref="C40:L40"/>
    <mergeCell ref="C42:L42"/>
    <mergeCell ref="E24:L24"/>
    <mergeCell ref="E26:L26"/>
    <mergeCell ref="E28:L28"/>
    <mergeCell ref="E30:L30"/>
    <mergeCell ref="B21:L21"/>
    <mergeCell ref="B22:C22"/>
    <mergeCell ref="B38:L38"/>
    <mergeCell ref="E18:G18"/>
    <mergeCell ref="H18:L18"/>
    <mergeCell ref="B39:C39"/>
    <mergeCell ref="E32:L32"/>
    <mergeCell ref="E34:L34"/>
    <mergeCell ref="E36:L36"/>
    <mergeCell ref="E57:L57"/>
    <mergeCell ref="E58:L58"/>
    <mergeCell ref="E44:L44"/>
    <mergeCell ref="A186:A192"/>
    <mergeCell ref="B186:C186"/>
    <mergeCell ref="B185:K185"/>
    <mergeCell ref="B151:K151"/>
    <mergeCell ref="B78:L78"/>
    <mergeCell ref="A79:A93"/>
    <mergeCell ref="B79:C79"/>
    <mergeCell ref="E81:L81"/>
    <mergeCell ref="E83:L83"/>
    <mergeCell ref="E85:L85"/>
    <mergeCell ref="E87:L87"/>
    <mergeCell ref="E89:L89"/>
    <mergeCell ref="E91:L91"/>
    <mergeCell ref="E93:L93"/>
    <mergeCell ref="E120:L120"/>
    <mergeCell ref="B119:L119"/>
    <mergeCell ref="B112:L112"/>
    <mergeCell ref="B113:C113"/>
    <mergeCell ref="E115:L115"/>
    <mergeCell ref="B95:L95"/>
    <mergeCell ref="A96:A110"/>
    <mergeCell ref="B96:C96"/>
    <mergeCell ref="E98:L98"/>
    <mergeCell ref="E158:K158"/>
  </mergeCells>
  <dataValidations disablePrompts="1" count="2">
    <dataValidation type="list" allowBlank="1" showInputMessage="1" showErrorMessage="1" sqref="B52" xr:uid="{00000000-0002-0000-0000-000000000000}">
      <formula1>$A$40:$A$42</formula1>
    </dataValidation>
    <dataValidation type="list" allowBlank="1" showInputMessage="1" showErrorMessage="1" sqref="B155 B157 B167 B169" xr:uid="{00000000-0002-0000-0000-000001000000}">
      <formula1>$A$43:$A$45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2000000}">
          <x14:formula1>
            <xm:f>languages!$A$73:$A$75</xm:f>
          </x14:formula1>
          <xm:sqref>B42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39CF-E547-4E54-9F6A-6D9D69482318}">
  <dimension ref="A1:O230"/>
  <sheetViews>
    <sheetView topLeftCell="A202" zoomScale="145" zoomScaleNormal="145" workbookViewId="0">
      <selection activeCell="D207" sqref="D207"/>
    </sheetView>
  </sheetViews>
  <sheetFormatPr defaultColWidth="9.140625" defaultRowHeight="11.25" x14ac:dyDescent="0.25"/>
  <cols>
    <col min="1" max="1" width="13.28515625" style="21" customWidth="1"/>
    <col min="2" max="2" width="5.140625" style="5" customWidth="1"/>
    <col min="3" max="3" width="29.7109375" style="5" customWidth="1"/>
    <col min="4" max="4" width="6.140625" style="6" customWidth="1"/>
    <col min="5" max="12" width="5" style="6" customWidth="1"/>
    <col min="13" max="16384" width="9.140625" style="5"/>
  </cols>
  <sheetData>
    <row r="1" spans="1:15" x14ac:dyDescent="0.25">
      <c r="O1" s="35" t="s">
        <v>206</v>
      </c>
    </row>
    <row r="2" spans="1:15" x14ac:dyDescent="0.25">
      <c r="A2" s="21" t="s">
        <v>246</v>
      </c>
      <c r="B2" s="82" t="str">
        <f>IF($O$1="EN",INDEX(content,MATCH(A2,symbol,0),2),IF($O$1="NL",INDEX(content,MATCH(A2,symbol,0),3),IF($O$1="FR",INDEX(content,MATCH(A2,symbol,0),4),IF($O$1="DE",INDEX(content,MATCH(A2,symbol,0),5),IF($O$1="PL",INDEX(content,MATCH(A2,symbol,0),6))))))</f>
        <v>B-D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4" spans="1:15" x14ac:dyDescent="0.25">
      <c r="A4" s="8" t="s">
        <v>213</v>
      </c>
      <c r="B4" s="72" t="str">
        <f>IF($O$1="EN",INDEX(content,MATCH(A4,symbol,0),2),IF($O$1="NL",INDEX(content,MATCH(A4,symbol,0),3),IF($O$1="FR",INDEX(content,MATCH(A4,symbol,0),4),IF($O$1="DE",INDEX(content,MATCH(A4,symbol,0),5),IF($O$1="PL",INDEX(content,MATCH(A4,symbol,0),6))))))</f>
        <v>A-B-C-D-E</v>
      </c>
      <c r="C4" s="73"/>
      <c r="D4" s="73"/>
      <c r="E4" s="73"/>
      <c r="F4" s="73"/>
      <c r="G4" s="73"/>
      <c r="H4" s="73"/>
      <c r="I4" s="73"/>
      <c r="J4" s="73"/>
      <c r="K4" s="73"/>
      <c r="L4" s="74"/>
    </row>
    <row r="5" spans="1:15" x14ac:dyDescent="0.25">
      <c r="A5" s="100"/>
      <c r="B5" s="9"/>
      <c r="C5" s="10"/>
      <c r="D5" s="11"/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11" t="s">
        <v>9</v>
      </c>
    </row>
    <row r="6" spans="1:15" ht="12.75" x14ac:dyDescent="0.25">
      <c r="A6" s="100"/>
      <c r="B6" s="12" t="s">
        <v>260</v>
      </c>
      <c r="C6" s="12" t="str">
        <f t="shared" ref="C6:C18" si="0">IF($O$1="EN",INDEX(content,MATCH(B6,symbol,0),2),IF($O$1="NL",INDEX(content,MATCH(B6,symbol,0),3),IF($O$1="FR",INDEX(content,MATCH(B6,symbol,0),4),IF($O$1="DE",INDEX(content,MATCH(B6,symbol,0),5),IF($O$1="PL",INDEX(content,MATCH(B6,symbol,0),6))))))</f>
        <v>A-B-C-D-E</v>
      </c>
      <c r="D6" s="13" t="s">
        <v>185</v>
      </c>
      <c r="E6" s="13">
        <v>10</v>
      </c>
      <c r="F6" s="13">
        <v>12</v>
      </c>
      <c r="G6" s="13">
        <v>14</v>
      </c>
      <c r="H6" s="13">
        <v>18</v>
      </c>
      <c r="I6" s="13">
        <v>22</v>
      </c>
      <c r="J6" s="13">
        <v>26</v>
      </c>
      <c r="K6" s="13">
        <v>30</v>
      </c>
      <c r="L6" s="13">
        <v>35</v>
      </c>
    </row>
    <row r="7" spans="1:15" ht="12.75" x14ac:dyDescent="0.25">
      <c r="A7" s="100"/>
      <c r="B7" s="14" t="s">
        <v>261</v>
      </c>
      <c r="C7" s="12" t="str">
        <f t="shared" si="0"/>
        <v>A-B-C-D-E</v>
      </c>
      <c r="D7" s="13" t="s">
        <v>186</v>
      </c>
      <c r="E7" s="13">
        <v>10</v>
      </c>
      <c r="F7" s="13">
        <v>20</v>
      </c>
      <c r="G7" s="13">
        <v>40</v>
      </c>
      <c r="H7" s="13">
        <v>80</v>
      </c>
      <c r="I7" s="13">
        <v>150</v>
      </c>
      <c r="J7" s="13">
        <v>200</v>
      </c>
      <c r="K7" s="13">
        <v>240</v>
      </c>
      <c r="L7" s="13">
        <v>275</v>
      </c>
    </row>
    <row r="8" spans="1:15" ht="12.75" x14ac:dyDescent="0.25">
      <c r="A8" s="100"/>
      <c r="B8" s="14" t="s">
        <v>295</v>
      </c>
      <c r="C8" s="12" t="str">
        <f t="shared" si="0"/>
        <v>A-B-C-D-E</v>
      </c>
      <c r="D8" s="13" t="s">
        <v>185</v>
      </c>
      <c r="E8" s="13">
        <v>14</v>
      </c>
      <c r="F8" s="13">
        <v>14</v>
      </c>
      <c r="G8" s="13">
        <v>20</v>
      </c>
      <c r="H8" s="13">
        <v>20</v>
      </c>
      <c r="I8" s="13">
        <v>29</v>
      </c>
      <c r="J8" s="13">
        <v>29</v>
      </c>
      <c r="K8" s="13">
        <v>40</v>
      </c>
      <c r="L8" s="13">
        <v>40</v>
      </c>
    </row>
    <row r="9" spans="1:15" ht="12.75" x14ac:dyDescent="0.25">
      <c r="A9" s="100"/>
      <c r="B9" s="12" t="s">
        <v>262</v>
      </c>
      <c r="C9" s="15" t="str">
        <f t="shared" si="0"/>
        <v>A-B-C-D-E</v>
      </c>
      <c r="D9" s="13" t="s">
        <v>185</v>
      </c>
      <c r="E9" s="13">
        <v>64</v>
      </c>
      <c r="F9" s="13">
        <v>80</v>
      </c>
      <c r="G9" s="13">
        <v>96</v>
      </c>
      <c r="H9" s="13">
        <v>128</v>
      </c>
      <c r="I9" s="13">
        <v>160</v>
      </c>
      <c r="J9" s="13">
        <v>192</v>
      </c>
      <c r="K9" s="13">
        <v>216</v>
      </c>
      <c r="L9" s="13">
        <v>240</v>
      </c>
    </row>
    <row r="10" spans="1:15" ht="12.75" x14ac:dyDescent="0.25">
      <c r="A10" s="100"/>
      <c r="B10" s="12" t="s">
        <v>263</v>
      </c>
      <c r="C10" s="12" t="str">
        <f t="shared" si="0"/>
        <v>A-B-C-D-E</v>
      </c>
      <c r="D10" s="13" t="s">
        <v>185</v>
      </c>
      <c r="E10" s="13">
        <v>64</v>
      </c>
      <c r="F10" s="13">
        <v>80</v>
      </c>
      <c r="G10" s="13">
        <v>96</v>
      </c>
      <c r="H10" s="13">
        <v>128</v>
      </c>
      <c r="I10" s="13">
        <v>160</v>
      </c>
      <c r="J10" s="13">
        <v>192</v>
      </c>
      <c r="K10" s="13">
        <v>216</v>
      </c>
      <c r="L10" s="13">
        <v>240</v>
      </c>
    </row>
    <row r="11" spans="1:15" ht="12.75" x14ac:dyDescent="0.25">
      <c r="A11" s="100"/>
      <c r="B11" s="12" t="s">
        <v>264</v>
      </c>
      <c r="C11" s="12" t="str">
        <f t="shared" si="0"/>
        <v>A-B-C-D-E</v>
      </c>
      <c r="D11" s="13" t="s">
        <v>185</v>
      </c>
      <c r="E11" s="13">
        <v>35</v>
      </c>
      <c r="F11" s="13">
        <v>40</v>
      </c>
      <c r="G11" s="13">
        <v>50</v>
      </c>
      <c r="H11" s="13">
        <v>65</v>
      </c>
      <c r="I11" s="13">
        <v>80</v>
      </c>
      <c r="J11" s="13">
        <v>96</v>
      </c>
      <c r="K11" s="13">
        <v>110</v>
      </c>
      <c r="L11" s="13">
        <v>120</v>
      </c>
    </row>
    <row r="12" spans="1:15" ht="12.75" x14ac:dyDescent="0.25">
      <c r="A12" s="100"/>
      <c r="B12" s="12" t="s">
        <v>265</v>
      </c>
      <c r="C12" s="12" t="str">
        <f t="shared" si="0"/>
        <v>A-B-C-D-E</v>
      </c>
      <c r="D12" s="13" t="s">
        <v>185</v>
      </c>
      <c r="E12" s="13">
        <v>35</v>
      </c>
      <c r="F12" s="13">
        <v>40</v>
      </c>
      <c r="G12" s="13">
        <v>50</v>
      </c>
      <c r="H12" s="13">
        <v>65</v>
      </c>
      <c r="I12" s="13">
        <v>80</v>
      </c>
      <c r="J12" s="13">
        <v>96</v>
      </c>
      <c r="K12" s="13">
        <v>110</v>
      </c>
      <c r="L12" s="13">
        <v>120</v>
      </c>
    </row>
    <row r="13" spans="1:15" ht="12.75" x14ac:dyDescent="0.25">
      <c r="A13" s="100"/>
      <c r="B13" s="12" t="s">
        <v>266</v>
      </c>
      <c r="C13" s="12" t="str">
        <f t="shared" si="0"/>
        <v>A-B-C-D-E</v>
      </c>
      <c r="D13" s="13" t="s">
        <v>185</v>
      </c>
      <c r="E13" s="75" t="s">
        <v>267</v>
      </c>
      <c r="F13" s="76"/>
      <c r="G13" s="77"/>
      <c r="H13" s="75" t="s">
        <v>268</v>
      </c>
      <c r="I13" s="76"/>
      <c r="J13" s="76"/>
      <c r="K13" s="76"/>
      <c r="L13" s="77"/>
    </row>
    <row r="14" spans="1:15" ht="12.75" x14ac:dyDescent="0.25">
      <c r="A14" s="100"/>
      <c r="B14" s="12" t="s">
        <v>269</v>
      </c>
      <c r="C14" s="15" t="str">
        <f t="shared" si="0"/>
        <v>A-B-C-D-E</v>
      </c>
      <c r="D14" s="13" t="s">
        <v>185</v>
      </c>
      <c r="E14" s="13">
        <v>160</v>
      </c>
      <c r="F14" s="13">
        <v>200</v>
      </c>
      <c r="G14" s="13">
        <v>240</v>
      </c>
      <c r="H14" s="13">
        <v>320</v>
      </c>
      <c r="I14" s="13">
        <v>400</v>
      </c>
      <c r="J14" s="13">
        <v>480</v>
      </c>
      <c r="K14" s="13">
        <v>540</v>
      </c>
      <c r="L14" s="13">
        <v>600</v>
      </c>
    </row>
    <row r="15" spans="1:15" ht="12.75" x14ac:dyDescent="0.25">
      <c r="A15" s="100"/>
      <c r="B15" s="12" t="s">
        <v>263</v>
      </c>
      <c r="C15" s="12" t="str">
        <f t="shared" si="0"/>
        <v>A-B-C-D-E</v>
      </c>
      <c r="D15" s="13" t="s">
        <v>185</v>
      </c>
      <c r="E15" s="13">
        <v>160</v>
      </c>
      <c r="F15" s="13">
        <v>200</v>
      </c>
      <c r="G15" s="13">
        <v>240</v>
      </c>
      <c r="H15" s="13">
        <v>320</v>
      </c>
      <c r="I15" s="13">
        <v>400</v>
      </c>
      <c r="J15" s="13">
        <v>480</v>
      </c>
      <c r="K15" s="13">
        <v>540</v>
      </c>
      <c r="L15" s="13">
        <v>600</v>
      </c>
    </row>
    <row r="16" spans="1:15" ht="12.75" x14ac:dyDescent="0.25">
      <c r="A16" s="100"/>
      <c r="B16" s="12" t="s">
        <v>264</v>
      </c>
      <c r="C16" s="12" t="str">
        <f t="shared" si="0"/>
        <v>A-B-C-D-E</v>
      </c>
      <c r="D16" s="13" t="s">
        <v>185</v>
      </c>
      <c r="E16" s="13">
        <v>35</v>
      </c>
      <c r="F16" s="13">
        <v>40</v>
      </c>
      <c r="G16" s="13">
        <v>50</v>
      </c>
      <c r="H16" s="13">
        <v>65</v>
      </c>
      <c r="I16" s="13">
        <v>80</v>
      </c>
      <c r="J16" s="13">
        <v>96</v>
      </c>
      <c r="K16" s="13">
        <v>110</v>
      </c>
      <c r="L16" s="13">
        <v>120</v>
      </c>
    </row>
    <row r="17" spans="1:12" ht="12.75" x14ac:dyDescent="0.25">
      <c r="A17" s="100"/>
      <c r="B17" s="12" t="s">
        <v>265</v>
      </c>
      <c r="C17" s="12" t="str">
        <f t="shared" si="0"/>
        <v>A-B-C-D-E</v>
      </c>
      <c r="D17" s="13" t="s">
        <v>185</v>
      </c>
      <c r="E17" s="13">
        <v>35</v>
      </c>
      <c r="F17" s="13">
        <v>40</v>
      </c>
      <c r="G17" s="13">
        <v>50</v>
      </c>
      <c r="H17" s="13">
        <v>65</v>
      </c>
      <c r="I17" s="13">
        <v>80</v>
      </c>
      <c r="J17" s="13">
        <v>96</v>
      </c>
      <c r="K17" s="13">
        <v>110</v>
      </c>
      <c r="L17" s="13">
        <v>120</v>
      </c>
    </row>
    <row r="18" spans="1:12" ht="12.75" x14ac:dyDescent="0.25">
      <c r="A18" s="100"/>
      <c r="B18" s="12" t="s">
        <v>266</v>
      </c>
      <c r="C18" s="12" t="str">
        <f t="shared" si="0"/>
        <v>A-B-C-D-E</v>
      </c>
      <c r="D18" s="13" t="s">
        <v>185</v>
      </c>
      <c r="E18" s="75" t="s">
        <v>267</v>
      </c>
      <c r="F18" s="76"/>
      <c r="G18" s="77"/>
      <c r="H18" s="75" t="s">
        <v>268</v>
      </c>
      <c r="I18" s="76"/>
      <c r="J18" s="76"/>
      <c r="K18" s="76"/>
      <c r="L18" s="77"/>
    </row>
    <row r="21" spans="1:12" x14ac:dyDescent="0.25">
      <c r="A21" s="8" t="s">
        <v>240</v>
      </c>
      <c r="B21" s="72" t="str">
        <f>IF($O$1="EN",INDEX(content,MATCH(A21,symbol,0),2),IF($O$1="NL",INDEX(content,MATCH(A21,symbol,0),3),IF($O$1="FR",INDEX(content,MATCH(A21,symbol,0),4),IF($O$1="DE",INDEX(content,MATCH(A21,symbol,0),5),IF($O$1="PL",INDEX(content,MATCH(A21,symbol,0),6))))))</f>
        <v>A-B</v>
      </c>
      <c r="C21" s="73"/>
      <c r="D21" s="73"/>
      <c r="E21" s="73"/>
      <c r="F21" s="73"/>
      <c r="G21" s="73"/>
      <c r="H21" s="73"/>
      <c r="I21" s="73"/>
      <c r="J21" s="73"/>
      <c r="K21" s="73"/>
      <c r="L21" s="74"/>
    </row>
    <row r="22" spans="1:12" x14ac:dyDescent="0.25">
      <c r="A22" s="100"/>
      <c r="B22" s="83"/>
      <c r="C22" s="84"/>
      <c r="D22" s="17"/>
      <c r="E22" s="11" t="s">
        <v>2</v>
      </c>
      <c r="F22" s="11" t="s">
        <v>3</v>
      </c>
      <c r="G22" s="11" t="s">
        <v>4</v>
      </c>
      <c r="H22" s="11" t="s">
        <v>5</v>
      </c>
      <c r="I22" s="11" t="s">
        <v>6</v>
      </c>
      <c r="J22" s="11" t="s">
        <v>7</v>
      </c>
      <c r="K22" s="11" t="s">
        <v>8</v>
      </c>
      <c r="L22" s="11" t="s">
        <v>9</v>
      </c>
    </row>
    <row r="23" spans="1:12" ht="12.75" x14ac:dyDescent="0.25">
      <c r="A23" s="100"/>
      <c r="B23" s="12" t="s">
        <v>270</v>
      </c>
      <c r="C23" s="12" t="str">
        <f>IF($O$1="EN",INDEX(content,MATCH(B23,symbol,0),2),IF($O$1="NL",INDEX(content,MATCH(B23,symbol,0),3),IF($O$1="FR",INDEX(content,MATCH(B23,symbol,0),4),IF($O$1="DE",INDEX(content,MATCH(B23,symbol,0),5),IF($O$1="PL",INDEX(content,MATCH(B23,symbol,0),6))))))&amp;" grade 4.6"</f>
        <v>A-B grade 4.6</v>
      </c>
      <c r="D23" s="13" t="s">
        <v>254</v>
      </c>
      <c r="E23" s="13">
        <v>15</v>
      </c>
      <c r="F23" s="13">
        <v>23</v>
      </c>
      <c r="G23" s="13">
        <v>34</v>
      </c>
      <c r="H23" s="13">
        <v>63</v>
      </c>
      <c r="I23" s="13">
        <v>98</v>
      </c>
      <c r="J23" s="13">
        <v>141</v>
      </c>
      <c r="K23" s="13">
        <v>184</v>
      </c>
      <c r="L23" s="13">
        <v>224</v>
      </c>
    </row>
    <row r="24" spans="1:12" ht="12.75" x14ac:dyDescent="0.25">
      <c r="A24" s="100"/>
      <c r="B24" s="18" t="s">
        <v>271</v>
      </c>
      <c r="C24" s="12" t="str">
        <f>IF($O$1="EN",INDEX(content,MATCH(B24,symbol,0),2),IF($O$1="NL",INDEX(content,MATCH(B24,symbol,0),3),IF($O$1="FR",INDEX(content,MATCH(B24,symbol,0),4),IF($O$1="DE",INDEX(content,MATCH(B24,symbol,0),5),IF($O$1="PL",INDEX(content,MATCH(B24,symbol,0),6))))))</f>
        <v>A-B</v>
      </c>
      <c r="D24" s="13" t="s">
        <v>187</v>
      </c>
      <c r="E24" s="70">
        <v>2</v>
      </c>
      <c r="F24" s="70"/>
      <c r="G24" s="70"/>
      <c r="H24" s="70"/>
      <c r="I24" s="70"/>
      <c r="J24" s="70"/>
      <c r="K24" s="70"/>
      <c r="L24" s="70"/>
    </row>
    <row r="25" spans="1:12" ht="12.75" x14ac:dyDescent="0.25">
      <c r="A25" s="100"/>
      <c r="B25" s="12" t="s">
        <v>270</v>
      </c>
      <c r="C25" s="12" t="str">
        <f>IF($O$1="EN",INDEX(content,MATCH(B25,symbol,0),2),IF($O$1="NL",INDEX(content,MATCH(B25,symbol,0),3),IF($O$1="FR",INDEX(content,MATCH(B25,symbol,0),4),IF($O$1="DE",INDEX(content,MATCH(B25,symbol,0),5),IF($O$1="PL",INDEX(content,MATCH(B25,symbol,0),6))))))&amp;" grade 5.8"</f>
        <v>A-B grade 5.8</v>
      </c>
      <c r="D25" s="13" t="s">
        <v>254</v>
      </c>
      <c r="E25" s="13">
        <v>18</v>
      </c>
      <c r="F25" s="13">
        <v>29</v>
      </c>
      <c r="G25" s="13">
        <v>42</v>
      </c>
      <c r="H25" s="13">
        <v>79</v>
      </c>
      <c r="I25" s="13">
        <v>123</v>
      </c>
      <c r="J25" s="13">
        <v>177</v>
      </c>
      <c r="K25" s="13">
        <v>230</v>
      </c>
      <c r="L25" s="13">
        <v>281</v>
      </c>
    </row>
    <row r="26" spans="1:12" ht="12.75" x14ac:dyDescent="0.25">
      <c r="A26" s="100"/>
      <c r="B26" s="18" t="s">
        <v>271</v>
      </c>
      <c r="C26" s="12" t="str">
        <f>IF($O$1="EN",INDEX(content,MATCH(B26,symbol,0),2),IF($O$1="NL",INDEX(content,MATCH(B26,symbol,0),3),IF($O$1="FR",INDEX(content,MATCH(B26,symbol,0),4),IF($O$1="DE",INDEX(content,MATCH(B26,symbol,0),5),IF($O$1="PL",INDEX(content,MATCH(B26,symbol,0),6))))))</f>
        <v>A-B</v>
      </c>
      <c r="D26" s="13" t="s">
        <v>187</v>
      </c>
      <c r="E26" s="70">
        <v>1.5</v>
      </c>
      <c r="F26" s="70"/>
      <c r="G26" s="70"/>
      <c r="H26" s="70"/>
      <c r="I26" s="70"/>
      <c r="J26" s="70"/>
      <c r="K26" s="70"/>
      <c r="L26" s="70"/>
    </row>
    <row r="27" spans="1:12" ht="12.75" x14ac:dyDescent="0.25">
      <c r="A27" s="100"/>
      <c r="B27" s="12" t="s">
        <v>270</v>
      </c>
      <c r="C27" s="12" t="str">
        <f>IF($O$1="EN",INDEX(content,MATCH(B27,symbol,0),2),IF($O$1="NL",INDEX(content,MATCH(B27,symbol,0),3),IF($O$1="FR",INDEX(content,MATCH(B27,symbol,0),4),IF($O$1="DE",INDEX(content,MATCH(B27,symbol,0),5),IF($O$1="PL",INDEX(content,MATCH(B27,symbol,0),6))))))&amp;" grade 8.8"</f>
        <v>A-B grade 8.8</v>
      </c>
      <c r="D27" s="13" t="s">
        <v>254</v>
      </c>
      <c r="E27" s="13">
        <v>29</v>
      </c>
      <c r="F27" s="13">
        <v>46</v>
      </c>
      <c r="G27" s="13">
        <v>67</v>
      </c>
      <c r="H27" s="13">
        <v>126</v>
      </c>
      <c r="I27" s="13">
        <v>196</v>
      </c>
      <c r="J27" s="13">
        <v>282</v>
      </c>
      <c r="K27" s="13">
        <v>367</v>
      </c>
      <c r="L27" s="13">
        <v>449</v>
      </c>
    </row>
    <row r="28" spans="1:12" ht="12.75" x14ac:dyDescent="0.25">
      <c r="A28" s="100"/>
      <c r="B28" s="18" t="s">
        <v>271</v>
      </c>
      <c r="C28" s="12" t="str">
        <f>IF($O$1="EN",INDEX(content,MATCH(B28,symbol,0),2),IF($O$1="NL",INDEX(content,MATCH(B28,symbol,0),3),IF($O$1="FR",INDEX(content,MATCH(B28,symbol,0),4),IF($O$1="DE",INDEX(content,MATCH(B28,symbol,0),5),IF($O$1="PL",INDEX(content,MATCH(B28,symbol,0),6))))))</f>
        <v>A-B</v>
      </c>
      <c r="D28" s="13" t="s">
        <v>187</v>
      </c>
      <c r="E28" s="70">
        <v>1.5</v>
      </c>
      <c r="F28" s="70"/>
      <c r="G28" s="70"/>
      <c r="H28" s="70"/>
      <c r="I28" s="70"/>
      <c r="J28" s="70"/>
      <c r="K28" s="70"/>
      <c r="L28" s="70"/>
    </row>
    <row r="29" spans="1:12" ht="12.75" x14ac:dyDescent="0.25">
      <c r="A29" s="100"/>
      <c r="B29" s="12" t="s">
        <v>270</v>
      </c>
      <c r="C29" s="12" t="str">
        <f>IF($O$1="EN",INDEX(content,MATCH(B29,symbol,0),2),IF($O$1="NL",INDEX(content,MATCH(B29,symbol,0),3),IF($O$1="FR",INDEX(content,MATCH(B29,symbol,0),4),IF($O$1="DE",INDEX(content,MATCH(B29,symbol,0),5),IF($O$1="PL",INDEX(content,MATCH(B29,symbol,0),6))))))&amp;" grade 10.9"</f>
        <v>A-B grade 10.9</v>
      </c>
      <c r="D29" s="13" t="s">
        <v>254</v>
      </c>
      <c r="E29" s="13">
        <v>37</v>
      </c>
      <c r="F29" s="13">
        <v>58</v>
      </c>
      <c r="G29" s="13">
        <v>84</v>
      </c>
      <c r="H29" s="13">
        <v>157</v>
      </c>
      <c r="I29" s="13">
        <v>245</v>
      </c>
      <c r="J29" s="13">
        <v>353</v>
      </c>
      <c r="K29" s="13">
        <v>459</v>
      </c>
      <c r="L29" s="13">
        <v>561</v>
      </c>
    </row>
    <row r="30" spans="1:12" ht="12.75" x14ac:dyDescent="0.25">
      <c r="A30" s="100"/>
      <c r="B30" s="18" t="s">
        <v>271</v>
      </c>
      <c r="C30" s="12" t="str">
        <f>IF($O$1="EN",INDEX(content,MATCH(B30,symbol,0),2),IF($O$1="NL",INDEX(content,MATCH(B30,symbol,0),3),IF($O$1="FR",INDEX(content,MATCH(B30,symbol,0),4),IF($O$1="DE",INDEX(content,MATCH(B30,symbol,0),5),IF($O$1="PL",INDEX(content,MATCH(B30,symbol,0),6))))))</f>
        <v>A-B</v>
      </c>
      <c r="D30" s="13" t="s">
        <v>187</v>
      </c>
      <c r="E30" s="70">
        <v>1.33</v>
      </c>
      <c r="F30" s="70"/>
      <c r="G30" s="70"/>
      <c r="H30" s="70"/>
      <c r="I30" s="70"/>
      <c r="J30" s="70"/>
      <c r="K30" s="70"/>
      <c r="L30" s="70"/>
    </row>
    <row r="31" spans="1:12" ht="12.75" x14ac:dyDescent="0.25">
      <c r="A31" s="100"/>
      <c r="B31" s="12" t="s">
        <v>270</v>
      </c>
      <c r="C31" s="12" t="str">
        <f>IF($O$1="EN",INDEX(content,MATCH(B31,symbol,0),2),IF($O$1="NL",INDEX(content,MATCH(B31,symbol,0),3),IF($O$1="FR",INDEX(content,MATCH(B31,symbol,0),4),IF($O$1="DE",INDEX(content,MATCH(B31,symbol,0),5),IF($O$1="PL",INDEX(content,MATCH(B31,symbol,0),6))))))&amp;" A2-70 / A4-70 "</f>
        <v xml:space="preserve">A-B A2-70 / A4-70 </v>
      </c>
      <c r="D31" s="13" t="s">
        <v>254</v>
      </c>
      <c r="E31" s="13">
        <v>26</v>
      </c>
      <c r="F31" s="13">
        <v>41</v>
      </c>
      <c r="G31" s="13">
        <v>59</v>
      </c>
      <c r="H31" s="13">
        <v>110</v>
      </c>
      <c r="I31" s="13">
        <v>172</v>
      </c>
      <c r="J31" s="13">
        <v>247</v>
      </c>
      <c r="K31" s="13">
        <v>321</v>
      </c>
      <c r="L31" s="13">
        <v>393</v>
      </c>
    </row>
    <row r="32" spans="1:12" ht="12.75" x14ac:dyDescent="0.25">
      <c r="A32" s="100"/>
      <c r="B32" s="18" t="s">
        <v>271</v>
      </c>
      <c r="C32" s="12" t="str">
        <f>IF($O$1="EN",INDEX(content,MATCH(B32,symbol,0),2),IF($O$1="NL",INDEX(content,MATCH(B32,symbol,0),3),IF($O$1="FR",INDEX(content,MATCH(B32,symbol,0),4),IF($O$1="DE",INDEX(content,MATCH(B32,symbol,0),5),IF($O$1="PL",INDEX(content,MATCH(B32,symbol,0),6))))))</f>
        <v>A-B</v>
      </c>
      <c r="D32" s="13" t="s">
        <v>187</v>
      </c>
      <c r="E32" s="70">
        <v>1.87</v>
      </c>
      <c r="F32" s="70"/>
      <c r="G32" s="70"/>
      <c r="H32" s="70"/>
      <c r="I32" s="70"/>
      <c r="J32" s="70"/>
      <c r="K32" s="70"/>
      <c r="L32" s="70"/>
    </row>
    <row r="33" spans="1:12" ht="12.75" x14ac:dyDescent="0.25">
      <c r="A33" s="100"/>
      <c r="B33" s="12" t="s">
        <v>270</v>
      </c>
      <c r="C33" s="12" t="str">
        <f>IF($O$1="EN",INDEX(content,MATCH(B33,symbol,0),2),IF($O$1="NL",INDEX(content,MATCH(B33,symbol,0),3),IF($O$1="FR",INDEX(content,MATCH(B33,symbol,0),4),IF($O$1="DE",INDEX(content,MATCH(B33,symbol,0),5),IF($O$1="PL",INDEX(content,MATCH(B33,symbol,0),6))))))&amp;" A4-80 "</f>
        <v xml:space="preserve">A-B A4-80 </v>
      </c>
      <c r="D33" s="13" t="s">
        <v>254</v>
      </c>
      <c r="E33" s="13">
        <v>29</v>
      </c>
      <c r="F33" s="13">
        <v>46</v>
      </c>
      <c r="G33" s="13">
        <v>67</v>
      </c>
      <c r="H33" s="13">
        <v>126</v>
      </c>
      <c r="I33" s="13">
        <v>196</v>
      </c>
      <c r="J33" s="13">
        <v>282</v>
      </c>
      <c r="K33" s="13">
        <v>367</v>
      </c>
      <c r="L33" s="13">
        <v>449</v>
      </c>
    </row>
    <row r="34" spans="1:12" ht="12.75" x14ac:dyDescent="0.25">
      <c r="A34" s="100"/>
      <c r="B34" s="18" t="s">
        <v>271</v>
      </c>
      <c r="C34" s="12" t="str">
        <f>IF($O$1="EN",INDEX(content,MATCH(B34,symbol,0),2),IF($O$1="NL",INDEX(content,MATCH(B34,symbol,0),3),IF($O$1="FR",INDEX(content,MATCH(B34,symbol,0),4),IF($O$1="DE",INDEX(content,MATCH(B34,symbol,0),5),IF($O$1="PL",INDEX(content,MATCH(B34,symbol,0),6))))))</f>
        <v>A-B</v>
      </c>
      <c r="D34" s="13" t="s">
        <v>187</v>
      </c>
      <c r="E34" s="70">
        <v>1.6</v>
      </c>
      <c r="F34" s="70"/>
      <c r="G34" s="70"/>
      <c r="H34" s="70"/>
      <c r="I34" s="70"/>
      <c r="J34" s="70"/>
      <c r="K34" s="70"/>
      <c r="L34" s="70"/>
    </row>
    <row r="35" spans="1:12" ht="12.75" x14ac:dyDescent="0.25">
      <c r="A35" s="100"/>
      <c r="B35" s="12" t="s">
        <v>270</v>
      </c>
      <c r="C35" s="12" t="str">
        <f>IF($O$1="EN",INDEX(content,MATCH(B35,symbol,0),2),IF($O$1="NL",INDEX(content,MATCH(B35,symbol,0),3),IF($O$1="FR",INDEX(content,MATCH(B35,symbol,0),4),IF($O$1="DE",INDEX(content,MATCH(B35,symbol,0),5),IF($O$1="PL",INDEX(content,MATCH(B35,symbol,0),6))))))&amp;" 1.4529"</f>
        <v>A-B 1.4529</v>
      </c>
      <c r="D35" s="13" t="s">
        <v>254</v>
      </c>
      <c r="E35" s="13">
        <v>26</v>
      </c>
      <c r="F35" s="13">
        <v>41</v>
      </c>
      <c r="G35" s="13">
        <v>59</v>
      </c>
      <c r="H35" s="13">
        <v>110</v>
      </c>
      <c r="I35" s="13">
        <v>172</v>
      </c>
      <c r="J35" s="13">
        <v>247</v>
      </c>
      <c r="K35" s="13">
        <v>321</v>
      </c>
      <c r="L35" s="13">
        <v>393</v>
      </c>
    </row>
    <row r="36" spans="1:12" ht="12.75" x14ac:dyDescent="0.25">
      <c r="A36" s="100"/>
      <c r="B36" s="18" t="s">
        <v>271</v>
      </c>
      <c r="C36" s="12" t="str">
        <f>IF($O$1="EN",INDEX(content,MATCH(B36,symbol,0),2),IF($O$1="NL",INDEX(content,MATCH(B36,symbol,0),3),IF($O$1="FR",INDEX(content,MATCH(B36,symbol,0),4),IF($O$1="DE",INDEX(content,MATCH(B36,symbol,0),5),IF($O$1="PL",INDEX(content,MATCH(B36,symbol,0),6))))))</f>
        <v>A-B</v>
      </c>
      <c r="D36" s="13" t="s">
        <v>187</v>
      </c>
      <c r="E36" s="70">
        <v>1.87</v>
      </c>
      <c r="F36" s="70"/>
      <c r="G36" s="70"/>
      <c r="H36" s="70"/>
      <c r="I36" s="70"/>
      <c r="J36" s="70"/>
      <c r="K36" s="70"/>
      <c r="L36" s="70"/>
    </row>
    <row r="38" spans="1:12" x14ac:dyDescent="0.25">
      <c r="A38" s="8" t="s">
        <v>241</v>
      </c>
      <c r="B38" s="72" t="str">
        <f>IF($O$1="EN",INDEX(content,MATCH(A38,symbol,0),2),IF($O$1="NL",INDEX(content,MATCH(A38,symbol,0),3),IF($O$1="FR",INDEX(content,MATCH(A38,symbol,0),4),IF($O$1="DE",INDEX(content,MATCH(A38,symbol,0),5),IF($O$1="PL",INDEX(content,MATCH(A38,symbol,0),6))))))</f>
        <v>B</v>
      </c>
      <c r="C38" s="73"/>
      <c r="D38" s="73"/>
      <c r="E38" s="73"/>
      <c r="F38" s="73"/>
      <c r="G38" s="73"/>
      <c r="H38" s="73"/>
      <c r="I38" s="73"/>
      <c r="J38" s="73"/>
      <c r="K38" s="73"/>
      <c r="L38" s="74"/>
    </row>
    <row r="39" spans="1:12" x14ac:dyDescent="0.25">
      <c r="A39" s="97"/>
      <c r="B39" s="83"/>
      <c r="C39" s="84"/>
      <c r="D39" s="17"/>
      <c r="E39" s="11" t="s">
        <v>2</v>
      </c>
      <c r="F39" s="11" t="s">
        <v>3</v>
      </c>
      <c r="G39" s="11" t="s">
        <v>4</v>
      </c>
      <c r="H39" s="11" t="s">
        <v>5</v>
      </c>
      <c r="I39" s="11" t="s">
        <v>6</v>
      </c>
      <c r="J39" s="11" t="s">
        <v>7</v>
      </c>
      <c r="K39" s="11" t="s">
        <v>8</v>
      </c>
      <c r="L39" s="11" t="s">
        <v>9</v>
      </c>
    </row>
    <row r="40" spans="1:12" x14ac:dyDescent="0.25">
      <c r="A40" s="98"/>
      <c r="B40" s="19" t="s">
        <v>80</v>
      </c>
      <c r="C40" s="88" t="str">
        <f>IF($O$1="EN",INDEX(content,MATCH(B40,symbol,0),2),IF($O$1="NL",INDEX(content,MATCH(B40,symbol,0),3),IF($O$1="FR",INDEX(content,MATCH(B40,symbol,0),4),IF($O$1="DE",INDEX(content,MATCH(B40,symbol,0),5),IF($O$1="PL",INDEX(content,MATCH(B40,symbol,0),6))))))</f>
        <v>B</v>
      </c>
      <c r="D40" s="88"/>
      <c r="E40" s="88"/>
      <c r="F40" s="88"/>
      <c r="G40" s="88"/>
      <c r="H40" s="88"/>
      <c r="I40" s="88"/>
      <c r="J40" s="88"/>
      <c r="K40" s="88"/>
      <c r="L40" s="88"/>
    </row>
    <row r="41" spans="1:12" x14ac:dyDescent="0.25">
      <c r="A41" s="98"/>
      <c r="B41" s="21" t="s">
        <v>208</v>
      </c>
      <c r="C41" s="89" t="str">
        <f>IF($O$1="EN",INDEX(content,MATCH(B41,symbol,0),2),IF($O$1="NL",INDEX(content,MATCH(B41,symbol,0),3),IF($O$1="FR",INDEX(content,MATCH(B41,symbol,0),4),IF($O$1="DE",INDEX(content,MATCH(B41,symbol,0),5),IF($O$1="PL",INDEX(content,MATCH(B41,symbol,0),6))))))</f>
        <v>B</v>
      </c>
      <c r="D41" s="90"/>
      <c r="E41" s="90"/>
      <c r="F41" s="90"/>
      <c r="G41" s="90"/>
      <c r="H41" s="90"/>
      <c r="I41" s="90"/>
      <c r="J41" s="90"/>
      <c r="K41" s="90"/>
      <c r="L41" s="91"/>
    </row>
    <row r="42" spans="1:12" x14ac:dyDescent="0.25">
      <c r="A42" s="98"/>
      <c r="B42" s="20" t="s">
        <v>189</v>
      </c>
      <c r="C42" s="12" t="str">
        <f>IF($O$1="EN",INDEX(content,MATCH(B42,symbol,0),2),IF($O$1="NL",INDEX(content,MATCH(B42,symbol,0),3),IF($O$1="FR",INDEX(content,MATCH(B42,symbol,0),4),IF($O$1="DE",INDEX(content,MATCH(B42,symbol,0),5),IF($O$1="PL",INDEX(content,MATCH(B42,symbol,0),6))))))&amp;" -40°C to +80°C"</f>
        <v>B -40°C to +80°C</v>
      </c>
      <c r="D42" s="13" t="s">
        <v>194</v>
      </c>
      <c r="E42" s="13">
        <v>10</v>
      </c>
      <c r="F42" s="13">
        <v>9.5</v>
      </c>
      <c r="G42" s="13">
        <v>9.5</v>
      </c>
      <c r="H42" s="13">
        <v>9</v>
      </c>
      <c r="I42" s="13">
        <v>8.5</v>
      </c>
      <c r="J42" s="13">
        <v>8</v>
      </c>
      <c r="K42" s="13">
        <v>6.5</v>
      </c>
      <c r="L42" s="13">
        <v>5.5</v>
      </c>
    </row>
    <row r="43" spans="1:12" x14ac:dyDescent="0.25">
      <c r="A43" s="98"/>
      <c r="B43" s="22" t="s">
        <v>188</v>
      </c>
      <c r="C43" s="12" t="str">
        <f>IF($O$1="EN",INDEX(content,MATCH(B43,symbol,0),2),IF($O$1="NL",INDEX(content,MATCH(B43,symbol,0),3),IF($O$1="FR",INDEX(content,MATCH(B43,symbol,0),4),IF($O$1="DE",INDEX(content,MATCH(B43,symbol,0),5),IF($O$1="PL",INDEX(content,MATCH(B43,symbol,0),6))))))</f>
        <v>B</v>
      </c>
      <c r="D43" s="13" t="s">
        <v>187</v>
      </c>
      <c r="E43" s="70">
        <v>1.8</v>
      </c>
      <c r="F43" s="70"/>
      <c r="G43" s="70"/>
      <c r="H43" s="70"/>
      <c r="I43" s="70"/>
      <c r="J43" s="70"/>
      <c r="K43" s="70">
        <v>2.1</v>
      </c>
      <c r="L43" s="70"/>
    </row>
    <row r="44" spans="1:12" x14ac:dyDescent="0.25">
      <c r="A44" s="98"/>
      <c r="B44" s="21" t="s">
        <v>210</v>
      </c>
      <c r="C44" s="89" t="str">
        <f>IF($O$1="EN",INDEX(content,MATCH(B44,symbol,0),2),IF($O$1="NL",INDEX(content,MATCH(B44,symbol,0),3),IF($O$1="FR",INDEX(content,MATCH(B44,symbol,0),4),IF($O$1="DE",INDEX(content,MATCH(B44,symbol,0),5),IF($O$1="PL",INDEX(content,MATCH(B44,symbol,0),6))))))</f>
        <v>B</v>
      </c>
      <c r="D44" s="90"/>
      <c r="E44" s="90"/>
      <c r="F44" s="90"/>
      <c r="G44" s="90"/>
      <c r="H44" s="90"/>
      <c r="I44" s="90"/>
      <c r="J44" s="90"/>
      <c r="K44" s="90"/>
      <c r="L44" s="91"/>
    </row>
    <row r="45" spans="1:12" x14ac:dyDescent="0.25">
      <c r="A45" s="98"/>
      <c r="B45" s="20" t="s">
        <v>189</v>
      </c>
      <c r="C45" s="12" t="str">
        <f>IF($O$1="EN",INDEX(content,MATCH(B45,symbol,0),2),IF($O$1="NL",INDEX(content,MATCH(B45,symbol,0),3),IF($O$1="FR",INDEX(content,MATCH(B45,symbol,0),4),IF($O$1="DE",INDEX(content,MATCH(B45,symbol,0),5),IF($O$1="PL",INDEX(content,MATCH(B45,symbol,0),6))))))&amp;" -40°C to +80°C"</f>
        <v>B -40°C to +80°C</v>
      </c>
      <c r="D45" s="13" t="s">
        <v>194</v>
      </c>
      <c r="E45" s="13">
        <v>8.5</v>
      </c>
      <c r="F45" s="13">
        <v>7.5</v>
      </c>
      <c r="G45" s="13">
        <v>7</v>
      </c>
      <c r="H45" s="13">
        <v>7</v>
      </c>
      <c r="I45" s="13">
        <v>6.5</v>
      </c>
      <c r="J45" s="13">
        <v>5.5</v>
      </c>
      <c r="K45" s="13" t="s">
        <v>326</v>
      </c>
      <c r="L45" s="13" t="s">
        <v>326</v>
      </c>
    </row>
    <row r="46" spans="1:12" x14ac:dyDescent="0.25">
      <c r="A46" s="98"/>
      <c r="B46" s="22" t="s">
        <v>188</v>
      </c>
      <c r="C46" s="12" t="str">
        <f>IF($O$1="EN",INDEX(content,MATCH(B46,symbol,0),2),IF($O$1="NL",INDEX(content,MATCH(B46,symbol,0),3),IF($O$1="FR",INDEX(content,MATCH(B46,symbol,0),4),IF($O$1="DE",INDEX(content,MATCH(B46,symbol,0),5),IF($O$1="PL",INDEX(content,MATCH(B46,symbol,0),6))))))</f>
        <v>B</v>
      </c>
      <c r="D46" s="13" t="s">
        <v>187</v>
      </c>
      <c r="E46" s="70">
        <v>2.1</v>
      </c>
      <c r="F46" s="70"/>
      <c r="G46" s="70"/>
      <c r="H46" s="70"/>
      <c r="I46" s="70"/>
      <c r="J46" s="70"/>
      <c r="K46" s="70"/>
      <c r="L46" s="70"/>
    </row>
    <row r="47" spans="1:12" x14ac:dyDescent="0.25">
      <c r="A47" s="98"/>
      <c r="B47" s="101" t="s">
        <v>75</v>
      </c>
      <c r="C47" s="12" t="str">
        <f>IF($O$1="EN",INDEX(content,MATCH(B47,symbol,0),2),IF($O$1="NL",INDEX(content,MATCH(B47,symbol,0),3),IF($O$1="FR",INDEX(content,MATCH(B47,symbol,0),4),IF($O$1="DE",INDEX(content,MATCH(B47,symbol,0),5),IF($O$1="PL",INDEX(content,MATCH(B47,symbol,0),6))))))&amp;" C30/37"</f>
        <v>A-B C30/37</v>
      </c>
      <c r="D47" s="79" t="s">
        <v>187</v>
      </c>
      <c r="E47" s="75">
        <v>1</v>
      </c>
      <c r="F47" s="76"/>
      <c r="G47" s="76"/>
      <c r="H47" s="76"/>
      <c r="I47" s="76"/>
      <c r="J47" s="76"/>
      <c r="K47" s="76"/>
      <c r="L47" s="77"/>
    </row>
    <row r="48" spans="1:12" x14ac:dyDescent="0.25">
      <c r="A48" s="98"/>
      <c r="B48" s="102"/>
      <c r="C48" s="12" t="str">
        <f>IF($O$1="EN",INDEX(content,MATCH(B47,symbol,0),2),IF($O$1="NL",INDEX(content,MATCH(B47,symbol,0),3),IF($O$1="FR",INDEX(content,MATCH(B47,symbol,0),4),IF($O$1="DE",INDEX(content,MATCH(B47,symbol,0),5),IF($O$1="PL",INDEX(content,MATCH(B47,symbol,0),6))))))&amp;" C40/50"</f>
        <v>A-B C40/50</v>
      </c>
      <c r="D48" s="80"/>
      <c r="E48" s="75">
        <v>1</v>
      </c>
      <c r="F48" s="76"/>
      <c r="G48" s="76"/>
      <c r="H48" s="76"/>
      <c r="I48" s="76"/>
      <c r="J48" s="76"/>
      <c r="K48" s="76"/>
      <c r="L48" s="77"/>
    </row>
    <row r="49" spans="1:12" x14ac:dyDescent="0.25">
      <c r="A49" s="98"/>
      <c r="B49" s="103"/>
      <c r="C49" s="12" t="str">
        <f>IF($O$1="EN",INDEX(content,MATCH(B47,symbol,0),2),IF($O$1="NL",INDEX(content,MATCH(B47,symbol,0),3),IF($O$1="FR",INDEX(content,MATCH(B47,symbol,0),4),IF($O$1="DE",INDEX(content,MATCH(B47,symbol,0),5),IF($O$1="PL",INDEX(content,MATCH(B47,symbol,0),6))))))&amp;" C50/60"</f>
        <v>A-B C50/60</v>
      </c>
      <c r="D49" s="81"/>
      <c r="E49" s="75">
        <v>1</v>
      </c>
      <c r="F49" s="76"/>
      <c r="G49" s="76"/>
      <c r="H49" s="76"/>
      <c r="I49" s="76"/>
      <c r="J49" s="76"/>
      <c r="K49" s="76"/>
      <c r="L49" s="77"/>
    </row>
    <row r="50" spans="1:12" x14ac:dyDescent="0.25">
      <c r="A50" s="98"/>
      <c r="B50" s="19" t="s">
        <v>78</v>
      </c>
      <c r="C50" s="88" t="str">
        <f>IF($O$1="EN",INDEX(content,MATCH(B50,symbol,0),2),IF($O$1="NL",INDEX(content,MATCH(B50,symbol,0),3),IF($O$1="FR",INDEX(content,MATCH(B50,symbol,0),4),IF($O$1="DE",INDEX(content,MATCH(B50,symbol,0),5),IF($O$1="PL",INDEX(content,MATCH(B50,symbol,0),6))))))</f>
        <v>B</v>
      </c>
      <c r="D50" s="88"/>
      <c r="E50" s="88"/>
      <c r="F50" s="88"/>
      <c r="G50" s="88"/>
      <c r="H50" s="88"/>
      <c r="I50" s="88"/>
      <c r="J50" s="88"/>
      <c r="K50" s="88"/>
      <c r="L50" s="88"/>
    </row>
    <row r="51" spans="1:12" x14ac:dyDescent="0.25">
      <c r="A51" s="98"/>
      <c r="B51" s="21" t="s">
        <v>209</v>
      </c>
      <c r="C51" s="89" t="str">
        <f>IF($O$1="EN",INDEX(content,MATCH(B51,symbol,0),2),IF($O$1="NL",INDEX(content,MATCH(B51,symbol,0),3),IF($O$1="FR",INDEX(content,MATCH(B51,symbol,0),4),IF($O$1="DE",INDEX(content,MATCH(B51,symbol,0),5),IF($O$1="PL",INDEX(content,MATCH(B51,symbol,0),6))))))</f>
        <v>B</v>
      </c>
      <c r="D51" s="90"/>
      <c r="E51" s="90"/>
      <c r="F51" s="90"/>
      <c r="G51" s="90"/>
      <c r="H51" s="90"/>
      <c r="I51" s="90"/>
      <c r="J51" s="90"/>
      <c r="K51" s="90"/>
      <c r="L51" s="91"/>
    </row>
    <row r="52" spans="1:12" x14ac:dyDescent="0.25">
      <c r="A52" s="98"/>
      <c r="B52" s="20" t="s">
        <v>189</v>
      </c>
      <c r="C52" s="12" t="str">
        <f>IF($O$1="EN",INDEX(content,MATCH(B52,symbol,0),2),IF($O$1="NL",INDEX(content,MATCH(B52,symbol,0),3),IF($O$1="FR",INDEX(content,MATCH(B52,symbol,0),4),IF($O$1="DE",INDEX(content,MATCH(B52,symbol,0),5),IF($O$1="PL",INDEX(content,MATCH(B52,symbol,0),6))))))&amp;" -40°C to +70°C"</f>
        <v>B -40°C to +70°C</v>
      </c>
      <c r="D52" s="13" t="s">
        <v>194</v>
      </c>
      <c r="E52" s="13" t="s">
        <v>326</v>
      </c>
      <c r="F52" s="13">
        <v>4.5</v>
      </c>
      <c r="G52" s="13">
        <v>4.5</v>
      </c>
      <c r="H52" s="13">
        <v>4.5</v>
      </c>
      <c r="I52" s="13">
        <v>4</v>
      </c>
      <c r="J52" s="13">
        <v>4</v>
      </c>
      <c r="K52" s="13" t="s">
        <v>326</v>
      </c>
      <c r="L52" s="13" t="s">
        <v>326</v>
      </c>
    </row>
    <row r="53" spans="1:12" x14ac:dyDescent="0.25">
      <c r="A53" s="98"/>
      <c r="B53" s="22" t="s">
        <v>188</v>
      </c>
      <c r="C53" s="12" t="str">
        <f>IF($O$1="EN",INDEX(content,MATCH(B53,symbol,0),2),IF($O$1="NL",INDEX(content,MATCH(B53,symbol,0),3),IF($O$1="FR",INDEX(content,MATCH(B53,symbol,0),4),IF($O$1="DE",INDEX(content,MATCH(B53,symbol,0),5),IF($O$1="PL",INDEX(content,MATCH(B53,symbol,0),6))))))</f>
        <v>B</v>
      </c>
      <c r="D53" s="13" t="s">
        <v>187</v>
      </c>
      <c r="E53" s="75">
        <v>1.8</v>
      </c>
      <c r="F53" s="76"/>
      <c r="G53" s="76"/>
      <c r="H53" s="76"/>
      <c r="I53" s="76"/>
      <c r="J53" s="76"/>
      <c r="K53" s="76"/>
      <c r="L53" s="77"/>
    </row>
    <row r="54" spans="1:12" x14ac:dyDescent="0.25">
      <c r="A54" s="98"/>
      <c r="B54" s="21" t="s">
        <v>210</v>
      </c>
      <c r="C54" s="89" t="str">
        <f>IF($O$1="EN",INDEX(content,MATCH(B54,symbol,0),2),IF($O$1="NL",INDEX(content,MATCH(B54,symbol,0),3),IF($O$1="FR",INDEX(content,MATCH(B54,symbol,0),4),IF($O$1="DE",INDEX(content,MATCH(B54,symbol,0),5),IF($O$1="PL",INDEX(content,MATCH(B54,symbol,0),6))))))</f>
        <v>B</v>
      </c>
      <c r="D54" s="90"/>
      <c r="E54" s="90"/>
      <c r="F54" s="90"/>
      <c r="G54" s="90"/>
      <c r="H54" s="90"/>
      <c r="I54" s="90"/>
      <c r="J54" s="90"/>
      <c r="K54" s="90"/>
      <c r="L54" s="91"/>
    </row>
    <row r="55" spans="1:12" x14ac:dyDescent="0.25">
      <c r="A55" s="98"/>
      <c r="B55" s="20" t="s">
        <v>189</v>
      </c>
      <c r="C55" s="12" t="str">
        <f>IF($O$1="EN",INDEX(content,MATCH(B55,symbol,0),2),IF($O$1="NL",INDEX(content,MATCH(B55,symbol,0),3),IF($O$1="FR",INDEX(content,MATCH(B55,symbol,0),4),IF($O$1="DE",INDEX(content,MATCH(B55,symbol,0),5),IF($O$1="PL",INDEX(content,MATCH(B55,symbol,0),6))))))&amp;" -40°C to +70°C"</f>
        <v>B -40°C to +70°C</v>
      </c>
      <c r="D55" s="13" t="s">
        <v>194</v>
      </c>
      <c r="E55" s="13" t="s">
        <v>326</v>
      </c>
      <c r="F55" s="13">
        <v>4.5</v>
      </c>
      <c r="G55" s="13">
        <v>4.5</v>
      </c>
      <c r="H55" s="13">
        <v>4.5</v>
      </c>
      <c r="I55" s="13">
        <v>4</v>
      </c>
      <c r="J55" s="13">
        <v>4</v>
      </c>
      <c r="K55" s="13" t="s">
        <v>326</v>
      </c>
      <c r="L55" s="13" t="s">
        <v>326</v>
      </c>
    </row>
    <row r="56" spans="1:12" x14ac:dyDescent="0.25">
      <c r="A56" s="98"/>
      <c r="B56" s="22" t="s">
        <v>188</v>
      </c>
      <c r="C56" s="12" t="str">
        <f>IF($O$1="EN",INDEX(content,MATCH(B56,symbol,0),2),IF($O$1="NL",INDEX(content,MATCH(B56,symbol,0),3),IF($O$1="FR",INDEX(content,MATCH(B56,symbol,0),4),IF($O$1="DE",INDEX(content,MATCH(B56,symbol,0),5),IF($O$1="PL",INDEX(content,MATCH(B56,symbol,0),6))))))</f>
        <v>B</v>
      </c>
      <c r="D56" s="13" t="s">
        <v>187</v>
      </c>
      <c r="E56" s="75">
        <v>2.1</v>
      </c>
      <c r="F56" s="76"/>
      <c r="G56" s="76"/>
      <c r="H56" s="76"/>
      <c r="I56" s="76"/>
      <c r="J56" s="76"/>
      <c r="K56" s="76"/>
      <c r="L56" s="77"/>
    </row>
    <row r="57" spans="1:12" x14ac:dyDescent="0.25">
      <c r="A57" s="98"/>
      <c r="B57" s="101" t="s">
        <v>75</v>
      </c>
      <c r="C57" s="12" t="str">
        <f>IF($O$1="EN",INDEX(content,MATCH(B57,symbol,0),2),IF($O$1="NL",INDEX(content,MATCH(B57,symbol,0),3),IF($O$1="FR",INDEX(content,MATCH(B57,symbol,0),4),IF($O$1="DE",INDEX(content,MATCH(B57,symbol,0),5),IF($O$1="PL",INDEX(content,MATCH(B57,symbol,0),6))))))&amp;" C30/37"</f>
        <v>A-B C30/37</v>
      </c>
      <c r="D57" s="79" t="s">
        <v>187</v>
      </c>
      <c r="E57" s="75">
        <v>1.1200000000000001</v>
      </c>
      <c r="F57" s="76"/>
      <c r="G57" s="76"/>
      <c r="H57" s="76"/>
      <c r="I57" s="76"/>
      <c r="J57" s="76"/>
      <c r="K57" s="76"/>
      <c r="L57" s="77"/>
    </row>
    <row r="58" spans="1:12" x14ac:dyDescent="0.25">
      <c r="A58" s="98"/>
      <c r="B58" s="102"/>
      <c r="C58" s="12" t="str">
        <f>IF($O$1="EN",INDEX(content,MATCH(B57,symbol,0),2),IF($O$1="NL",INDEX(content,MATCH(B57,symbol,0),3),IF($O$1="FR",INDEX(content,MATCH(B57,symbol,0),4),IF($O$1="DE",INDEX(content,MATCH(B57,symbol,0),5),IF($O$1="PL",INDEX(content,MATCH(B57,symbol,0),6))))))&amp;" C40/50"</f>
        <v>A-B C40/50</v>
      </c>
      <c r="D58" s="80"/>
      <c r="E58" s="75">
        <v>1.23</v>
      </c>
      <c r="F58" s="76"/>
      <c r="G58" s="76"/>
      <c r="H58" s="76"/>
      <c r="I58" s="76"/>
      <c r="J58" s="76"/>
      <c r="K58" s="76"/>
      <c r="L58" s="77"/>
    </row>
    <row r="59" spans="1:12" x14ac:dyDescent="0.25">
      <c r="A59" s="98"/>
      <c r="B59" s="103"/>
      <c r="C59" s="12" t="str">
        <f>IF($O$1="EN",INDEX(content,MATCH(B57,symbol,0),2),IF($O$1="NL",INDEX(content,MATCH(B57,symbol,0),3),IF($O$1="FR",INDEX(content,MATCH(B57,symbol,0),4),IF($O$1="DE",INDEX(content,MATCH(B57,symbol,0),5),IF($O$1="PL",INDEX(content,MATCH(B57,symbol,0),6))))))&amp;" C50/60"</f>
        <v>A-B C50/60</v>
      </c>
      <c r="D59" s="81"/>
      <c r="E59" s="75">
        <v>1.3</v>
      </c>
      <c r="F59" s="76"/>
      <c r="G59" s="76"/>
      <c r="H59" s="76"/>
      <c r="I59" s="76"/>
      <c r="J59" s="76"/>
      <c r="K59" s="76"/>
      <c r="L59" s="77"/>
    </row>
    <row r="61" spans="1:12" x14ac:dyDescent="0.25">
      <c r="A61" s="8" t="s">
        <v>218</v>
      </c>
      <c r="B61" s="72" t="str">
        <f>IF($O$1="EN",INDEX(content,MATCH(A61,symbol,0),2),IF($O$1="NL",INDEX(content,MATCH(A61,symbol,0),3),IF($O$1="FR",INDEX(content,MATCH(A61,symbol,0),4),IF($O$1="DE",INDEX(content,MATCH(A61,symbol,0),5),IF($O$1="PL",INDEX(content,MATCH(A61,symbol,0),6))))))</f>
        <v>A-B</v>
      </c>
      <c r="C61" s="73"/>
      <c r="D61" s="73"/>
      <c r="E61" s="73"/>
      <c r="F61" s="73"/>
      <c r="G61" s="73"/>
      <c r="H61" s="73"/>
      <c r="I61" s="73"/>
      <c r="J61" s="73"/>
      <c r="K61" s="73"/>
      <c r="L61" s="74"/>
    </row>
    <row r="62" spans="1:12" x14ac:dyDescent="0.25">
      <c r="A62" s="100"/>
      <c r="B62" s="71"/>
      <c r="C62" s="71"/>
      <c r="D62" s="17"/>
      <c r="E62" s="11" t="s">
        <v>2</v>
      </c>
      <c r="F62" s="11" t="s">
        <v>3</v>
      </c>
      <c r="G62" s="11" t="s">
        <v>4</v>
      </c>
      <c r="H62" s="11" t="s">
        <v>5</v>
      </c>
      <c r="I62" s="11" t="s">
        <v>6</v>
      </c>
      <c r="J62" s="11" t="s">
        <v>7</v>
      </c>
      <c r="K62" s="11" t="s">
        <v>8</v>
      </c>
      <c r="L62" s="11" t="s">
        <v>9</v>
      </c>
    </row>
    <row r="63" spans="1:12" ht="12.75" x14ac:dyDescent="0.25">
      <c r="A63" s="100"/>
      <c r="B63" s="24" t="s">
        <v>272</v>
      </c>
      <c r="C63" s="12" t="str">
        <f>IF($O$1="EN",INDEX(content,MATCH(B63,symbol,0),2),IF($O$1="NL",INDEX(content,MATCH(B63,symbol,0),3),IF($O$1="FR",INDEX(content,MATCH(B63,symbol,0),4),IF($O$1="DE",INDEX(content,MATCH(B63,symbol,0),5),IF($O$1="PL",INDEX(content,MATCH(B63,symbol,0),6))))))</f>
        <v>A-B</v>
      </c>
      <c r="D63" s="13" t="s">
        <v>185</v>
      </c>
      <c r="E63" s="75" t="s">
        <v>598</v>
      </c>
      <c r="F63" s="76"/>
      <c r="G63" s="76"/>
      <c r="H63" s="76"/>
      <c r="I63" s="76"/>
      <c r="J63" s="76"/>
      <c r="K63" s="76"/>
      <c r="L63" s="77"/>
    </row>
    <row r="64" spans="1:12" ht="12.75" x14ac:dyDescent="0.25">
      <c r="A64" s="100"/>
      <c r="B64" s="24" t="s">
        <v>274</v>
      </c>
      <c r="C64" s="12" t="str">
        <f>IF($O$1="EN",INDEX(content,MATCH(B64,symbol,0),2),IF($O$1="NL",INDEX(content,MATCH(B64,symbol,0),3),IF($O$1="FR",INDEX(content,MATCH(B64,symbol,0),4),IF($O$1="DE",INDEX(content,MATCH(B64,symbol,0),5),IF($O$1="PL",INDEX(content,MATCH(B64,symbol,0),6))))))</f>
        <v>A-B</v>
      </c>
      <c r="D64" s="13" t="s">
        <v>185</v>
      </c>
      <c r="E64" s="75" t="s">
        <v>599</v>
      </c>
      <c r="F64" s="76"/>
      <c r="G64" s="76"/>
      <c r="H64" s="76"/>
      <c r="I64" s="76"/>
      <c r="J64" s="76"/>
      <c r="K64" s="76"/>
      <c r="L64" s="77"/>
    </row>
    <row r="65" spans="1:12" x14ac:dyDescent="0.25">
      <c r="A65" s="100"/>
      <c r="B65" s="24" t="s">
        <v>276</v>
      </c>
      <c r="C65" s="12" t="str">
        <f>IF($O$1="EN",INDEX(content,MATCH(B65,symbol,0),2),IF($O$1="NL",INDEX(content,MATCH(B65,symbol,0),3),IF($O$1="FR",INDEX(content,MATCH(B65,symbol,0),4),IF($O$1="DE",INDEX(content,MATCH(B65,symbol,0),5),IF($O$1="PL",INDEX(content,MATCH(B65,symbol,0),6))))))</f>
        <v>A-B</v>
      </c>
      <c r="D65" s="13" t="s">
        <v>187</v>
      </c>
      <c r="E65" s="75">
        <v>1.8</v>
      </c>
      <c r="F65" s="76"/>
      <c r="G65" s="76"/>
      <c r="H65" s="76"/>
      <c r="I65" s="76"/>
      <c r="J65" s="76"/>
      <c r="K65" s="76"/>
      <c r="L65" s="77"/>
    </row>
    <row r="66" spans="1:12" x14ac:dyDescent="0.25">
      <c r="A66" s="47"/>
      <c r="B66" s="25"/>
    </row>
    <row r="67" spans="1:12" x14ac:dyDescent="0.25">
      <c r="A67" s="8" t="s">
        <v>219</v>
      </c>
      <c r="B67" s="72" t="str">
        <f>IF($O$1="EN",INDEX(content,MATCH(A67,symbol,0),2),IF($O$1="NL",INDEX(content,MATCH(A67,symbol,0),3),IF($O$1="FR",INDEX(content,MATCH(A67,symbol,0),4),IF($O$1="DE",INDEX(content,MATCH(A67,symbol,0),5),IF($O$1="PL",INDEX(content,MATCH(A67,symbol,0),6))))))</f>
        <v>A-B</v>
      </c>
      <c r="C67" s="73"/>
      <c r="D67" s="73"/>
      <c r="E67" s="73"/>
      <c r="F67" s="73"/>
      <c r="G67" s="73"/>
      <c r="H67" s="73"/>
      <c r="I67" s="73"/>
      <c r="J67" s="73"/>
      <c r="K67" s="73"/>
      <c r="L67" s="74"/>
    </row>
    <row r="68" spans="1:12" x14ac:dyDescent="0.25">
      <c r="A68" s="100"/>
      <c r="B68" s="71"/>
      <c r="C68" s="71"/>
      <c r="D68" s="17"/>
      <c r="E68" s="11" t="s">
        <v>2</v>
      </c>
      <c r="F68" s="11" t="s">
        <v>3</v>
      </c>
      <c r="G68" s="11" t="s">
        <v>4</v>
      </c>
      <c r="H68" s="11" t="s">
        <v>5</v>
      </c>
      <c r="I68" s="11" t="s">
        <v>6</v>
      </c>
      <c r="J68" s="11" t="s">
        <v>7</v>
      </c>
      <c r="K68" s="11" t="s">
        <v>8</v>
      </c>
      <c r="L68" s="11" t="s">
        <v>9</v>
      </c>
    </row>
    <row r="69" spans="1:12" ht="18.75" customHeight="1" x14ac:dyDescent="0.25">
      <c r="A69" s="100"/>
      <c r="B69" s="24" t="s">
        <v>289</v>
      </c>
      <c r="C69" s="12" t="str">
        <f t="shared" ref="C69:C73" si="1">IF($O$1="EN",INDEX(content,MATCH(B69,symbol,0),2),IF($O$1="NL",INDEX(content,MATCH(B69,symbol,0),3),IF($O$1="FR",INDEX(content,MATCH(B69,symbol,0),4),IF($O$1="DE",INDEX(content,MATCH(B69,symbol,0),5),IF($O$1="PL",INDEX(content,MATCH(B69,symbol,0),6))))))</f>
        <v>A-B</v>
      </c>
      <c r="D69" s="13" t="s">
        <v>254</v>
      </c>
      <c r="E69" s="13">
        <v>6.3</v>
      </c>
      <c r="F69" s="13">
        <v>7.9</v>
      </c>
      <c r="G69" s="13">
        <v>11.9</v>
      </c>
      <c r="H69" s="13">
        <v>15.9</v>
      </c>
      <c r="I69" s="13">
        <v>23.8</v>
      </c>
      <c r="J69" s="13">
        <v>29.8</v>
      </c>
      <c r="K69" s="13">
        <v>37.700000000000003</v>
      </c>
      <c r="L69" s="13">
        <v>45.6</v>
      </c>
    </row>
    <row r="70" spans="1:12" x14ac:dyDescent="0.25">
      <c r="A70" s="100"/>
      <c r="B70" s="24" t="s">
        <v>278</v>
      </c>
      <c r="C70" s="12" t="str">
        <f>IF($O$1="EN",INDEX(content,MATCH(B70,symbol,0),2),IF($O$1="NL",INDEX(content,MATCH(B70,symbol,0),3),IF($O$1="FR",INDEX(content,MATCH(B70,symbol,0),4),IF($O$1="DE",INDEX(content,MATCH(B70,symbol,0),5),IF($O$1="PL",INDEX(content,MATCH(B70,symbol,0),6))))))</f>
        <v>A-B</v>
      </c>
      <c r="D70" s="13" t="s">
        <v>185</v>
      </c>
      <c r="E70" s="13">
        <v>0.3</v>
      </c>
      <c r="F70" s="13">
        <v>0.3</v>
      </c>
      <c r="G70" s="13">
        <v>0.3</v>
      </c>
      <c r="H70" s="13">
        <v>0.3</v>
      </c>
      <c r="I70" s="13">
        <v>0.4</v>
      </c>
      <c r="J70" s="13">
        <v>0.5</v>
      </c>
      <c r="K70" s="13">
        <v>0.5</v>
      </c>
      <c r="L70" s="13">
        <v>0.5</v>
      </c>
    </row>
    <row r="71" spans="1:12" x14ac:dyDescent="0.25">
      <c r="A71" s="100"/>
      <c r="B71" s="24" t="s">
        <v>279</v>
      </c>
      <c r="C71" s="12" t="str">
        <f t="shared" si="1"/>
        <v>A-B</v>
      </c>
      <c r="D71" s="13" t="s">
        <v>185</v>
      </c>
      <c r="E71" s="13">
        <v>0.5</v>
      </c>
      <c r="F71" s="13">
        <v>0.5</v>
      </c>
      <c r="G71" s="13">
        <v>0.5</v>
      </c>
      <c r="H71" s="13">
        <v>0.5</v>
      </c>
      <c r="I71" s="13">
        <v>0.5</v>
      </c>
      <c r="J71" s="13">
        <v>0.5</v>
      </c>
      <c r="K71" s="13">
        <v>0.5</v>
      </c>
      <c r="L71" s="13">
        <v>0.5</v>
      </c>
    </row>
    <row r="72" spans="1:12" x14ac:dyDescent="0.25">
      <c r="A72" s="100"/>
      <c r="B72" s="24" t="s">
        <v>277</v>
      </c>
      <c r="C72" s="12" t="str">
        <f t="shared" si="1"/>
        <v>A-B</v>
      </c>
      <c r="D72" s="13" t="s">
        <v>254</v>
      </c>
      <c r="E72" s="13" t="s">
        <v>326</v>
      </c>
      <c r="F72" s="13">
        <v>5.0999999999999996</v>
      </c>
      <c r="G72" s="13">
        <v>7.4</v>
      </c>
      <c r="H72" s="13">
        <v>13.1</v>
      </c>
      <c r="I72" s="13">
        <v>20.5</v>
      </c>
      <c r="J72" s="13">
        <v>24.6</v>
      </c>
      <c r="K72" s="13" t="s">
        <v>326</v>
      </c>
      <c r="L72" s="13" t="s">
        <v>326</v>
      </c>
    </row>
    <row r="73" spans="1:12" x14ac:dyDescent="0.25">
      <c r="A73" s="100"/>
      <c r="B73" s="24" t="s">
        <v>278</v>
      </c>
      <c r="C73" s="12" t="str">
        <f t="shared" si="1"/>
        <v>A-B</v>
      </c>
      <c r="D73" s="13" t="s">
        <v>185</v>
      </c>
      <c r="E73" s="13" t="s">
        <v>326</v>
      </c>
      <c r="F73" s="13">
        <v>0.4</v>
      </c>
      <c r="G73" s="13">
        <v>0.7</v>
      </c>
      <c r="H73" s="13">
        <v>0.7</v>
      </c>
      <c r="I73" s="13">
        <v>0.7</v>
      </c>
      <c r="J73" s="13">
        <v>0.6</v>
      </c>
      <c r="K73" s="13" t="s">
        <v>326</v>
      </c>
      <c r="L73" s="13" t="s">
        <v>326</v>
      </c>
    </row>
    <row r="74" spans="1:12" x14ac:dyDescent="0.25">
      <c r="A74" s="47"/>
      <c r="B74" s="25"/>
    </row>
    <row r="75" spans="1:12" x14ac:dyDescent="0.25">
      <c r="A75" s="47"/>
      <c r="B75" s="25"/>
    </row>
    <row r="76" spans="1:12" x14ac:dyDescent="0.25">
      <c r="A76" s="47"/>
      <c r="B76" s="25"/>
    </row>
    <row r="77" spans="1:12" ht="15" customHeight="1" x14ac:dyDescent="0.25">
      <c r="A77" s="8" t="s">
        <v>220</v>
      </c>
      <c r="B77" s="72" t="str">
        <f>IF($O$1="EN",INDEX(content,MATCH(A77,symbol,0),2),IF($O$1="NL",INDEX(content,MATCH(A77,symbol,0),3),IF($O$1="FR",INDEX(content,MATCH(A77,symbol,0),4),IF($O$1="DE",INDEX(content,MATCH(A77,symbol,0),5),IF($O$1="PL",INDEX(content,MATCH(A77,symbol,0),6))))))</f>
        <v>A-B</v>
      </c>
      <c r="C77" s="73"/>
      <c r="D77" s="73"/>
      <c r="E77" s="73"/>
      <c r="F77" s="73"/>
      <c r="G77" s="73"/>
      <c r="H77" s="73"/>
      <c r="I77" s="73"/>
      <c r="J77" s="73"/>
      <c r="K77" s="73"/>
      <c r="L77" s="74"/>
    </row>
    <row r="78" spans="1:12" x14ac:dyDescent="0.25">
      <c r="A78" s="100"/>
      <c r="B78" s="83"/>
      <c r="C78" s="84"/>
      <c r="D78" s="17"/>
      <c r="E78" s="11" t="s">
        <v>2</v>
      </c>
      <c r="F78" s="11" t="s">
        <v>3</v>
      </c>
      <c r="G78" s="11" t="s">
        <v>4</v>
      </c>
      <c r="H78" s="11" t="s">
        <v>5</v>
      </c>
      <c r="I78" s="11" t="s">
        <v>6</v>
      </c>
      <c r="J78" s="11" t="s">
        <v>7</v>
      </c>
      <c r="K78" s="11" t="s">
        <v>8</v>
      </c>
      <c r="L78" s="11" t="s">
        <v>9</v>
      </c>
    </row>
    <row r="79" spans="1:12" x14ac:dyDescent="0.25">
      <c r="A79" s="100"/>
      <c r="B79" s="12" t="s">
        <v>205</v>
      </c>
      <c r="C79" s="12" t="str">
        <f>IF($O$1="EN",INDEX(content,MATCH(B79,symbol,0),2),IF($O$1="NL",INDEX(content,MATCH(B79,symbol,0),3),IF($O$1="FR",INDEX(content,MATCH(B79,symbol,0),4),IF($O$1="DE",INDEX(content,MATCH(B79,symbol,0),5),IF($O$1="PL",INDEX(content,MATCH(B79,symbol,0),6))))))&amp;" grade 4.6"</f>
        <v>A-B grade 4.6</v>
      </c>
      <c r="D79" s="13" t="s">
        <v>254</v>
      </c>
      <c r="E79" s="13">
        <v>7</v>
      </c>
      <c r="F79" s="13">
        <v>12</v>
      </c>
      <c r="G79" s="13">
        <v>17</v>
      </c>
      <c r="H79" s="13">
        <v>31</v>
      </c>
      <c r="I79" s="13">
        <v>49</v>
      </c>
      <c r="J79" s="13">
        <v>71</v>
      </c>
      <c r="K79" s="13">
        <v>92</v>
      </c>
      <c r="L79" s="13">
        <v>112</v>
      </c>
    </row>
    <row r="80" spans="1:12" ht="12.75" x14ac:dyDescent="0.25">
      <c r="A80" s="100"/>
      <c r="B80" s="18" t="s">
        <v>271</v>
      </c>
      <c r="C80" s="12" t="str">
        <f>IF($O$1="EN",INDEX(content,MATCH(B80,symbol,0),2),IF($O$1="NL",INDEX(content,MATCH(B80,symbol,0),3),IF($O$1="FR",INDEX(content,MATCH(B80,symbol,0),4),IF($O$1="DE",INDEX(content,MATCH(B80,symbol,0),5),IF($O$1="PL",INDEX(content,MATCH(B80,symbol,0),6))))))</f>
        <v>A-B</v>
      </c>
      <c r="D80" s="13" t="s">
        <v>187</v>
      </c>
      <c r="E80" s="75">
        <v>1.67</v>
      </c>
      <c r="F80" s="76"/>
      <c r="G80" s="76"/>
      <c r="H80" s="76"/>
      <c r="I80" s="76"/>
      <c r="J80" s="76"/>
      <c r="K80" s="76"/>
      <c r="L80" s="77"/>
    </row>
    <row r="81" spans="1:12" x14ac:dyDescent="0.25">
      <c r="A81" s="100"/>
      <c r="B81" s="12" t="s">
        <v>205</v>
      </c>
      <c r="C81" s="12" t="str">
        <f>IF($O$1="EN",INDEX(content,MATCH(B81,symbol,0),2),IF($O$1="NL",INDEX(content,MATCH(B81,symbol,0),3),IF($O$1="FR",INDEX(content,MATCH(B81,symbol,0),4),IF($O$1="DE",INDEX(content,MATCH(B81,symbol,0),5),IF($O$1="PL",INDEX(content,MATCH(B81,symbol,0),6))))))&amp;" grade 5.8"</f>
        <v>A-B grade 5.8</v>
      </c>
      <c r="D81" s="13" t="s">
        <v>254</v>
      </c>
      <c r="E81" s="13">
        <v>9</v>
      </c>
      <c r="F81" s="13">
        <v>15</v>
      </c>
      <c r="G81" s="13">
        <v>21</v>
      </c>
      <c r="H81" s="13">
        <v>39</v>
      </c>
      <c r="I81" s="13">
        <v>61</v>
      </c>
      <c r="J81" s="13">
        <v>88</v>
      </c>
      <c r="K81" s="13">
        <v>115</v>
      </c>
      <c r="L81" s="13">
        <v>140</v>
      </c>
    </row>
    <row r="82" spans="1:12" ht="12.75" x14ac:dyDescent="0.25">
      <c r="A82" s="100"/>
      <c r="B82" s="18" t="s">
        <v>271</v>
      </c>
      <c r="C82" s="12" t="str">
        <f>IF($O$1="EN",INDEX(content,MATCH(B82,symbol,0),2),IF($O$1="NL",INDEX(content,MATCH(B82,symbol,0),3),IF($O$1="FR",INDEX(content,MATCH(B82,symbol,0),4),IF($O$1="DE",INDEX(content,MATCH(B82,symbol,0),5),IF($O$1="PL",INDEX(content,MATCH(B82,symbol,0),6))))))</f>
        <v>A-B</v>
      </c>
      <c r="D82" s="13" t="s">
        <v>187</v>
      </c>
      <c r="E82" s="70">
        <v>1.25</v>
      </c>
      <c r="F82" s="70"/>
      <c r="G82" s="70"/>
      <c r="H82" s="70"/>
      <c r="I82" s="70"/>
      <c r="J82" s="70"/>
      <c r="K82" s="70"/>
      <c r="L82" s="70"/>
    </row>
    <row r="83" spans="1:12" x14ac:dyDescent="0.25">
      <c r="A83" s="100"/>
      <c r="B83" s="12" t="s">
        <v>205</v>
      </c>
      <c r="C83" s="12" t="str">
        <f>IF($O$1="EN",INDEX(content,MATCH(B83,symbol,0),2),IF($O$1="NL",INDEX(content,MATCH(B83,symbol,0),3),IF($O$1="FR",INDEX(content,MATCH(B83,symbol,0),4),IF($O$1="DE",INDEX(content,MATCH(B83,symbol,0),5),IF($O$1="PL",INDEX(content,MATCH(B83,symbol,0),6))))))&amp;" grade 8.8"</f>
        <v>A-B grade 8.8</v>
      </c>
      <c r="D83" s="13" t="s">
        <v>254</v>
      </c>
      <c r="E83" s="13">
        <v>15</v>
      </c>
      <c r="F83" s="13">
        <v>23</v>
      </c>
      <c r="G83" s="13">
        <v>34</v>
      </c>
      <c r="H83" s="13">
        <v>63</v>
      </c>
      <c r="I83" s="13">
        <v>98</v>
      </c>
      <c r="J83" s="13">
        <v>141</v>
      </c>
      <c r="K83" s="13">
        <v>184</v>
      </c>
      <c r="L83" s="13">
        <v>224</v>
      </c>
    </row>
    <row r="84" spans="1:12" ht="12.75" x14ac:dyDescent="0.25">
      <c r="A84" s="100"/>
      <c r="B84" s="18" t="s">
        <v>271</v>
      </c>
      <c r="C84" s="12" t="str">
        <f>IF($O$1="EN",INDEX(content,MATCH(B84,symbol,0),2),IF($O$1="NL",INDEX(content,MATCH(B84,symbol,0),3),IF($O$1="FR",INDEX(content,MATCH(B84,symbol,0),4),IF($O$1="DE",INDEX(content,MATCH(B84,symbol,0),5),IF($O$1="PL",INDEX(content,MATCH(B84,symbol,0),6))))))</f>
        <v>A-B</v>
      </c>
      <c r="D84" s="13" t="s">
        <v>187</v>
      </c>
      <c r="E84" s="70">
        <v>1.25</v>
      </c>
      <c r="F84" s="70"/>
      <c r="G84" s="70"/>
      <c r="H84" s="70"/>
      <c r="I84" s="70"/>
      <c r="J84" s="70"/>
      <c r="K84" s="70"/>
      <c r="L84" s="70"/>
    </row>
    <row r="85" spans="1:12" x14ac:dyDescent="0.25">
      <c r="A85" s="100"/>
      <c r="B85" s="12" t="s">
        <v>205</v>
      </c>
      <c r="C85" s="12" t="str">
        <f>IF($O$1="EN",INDEX(content,MATCH(B85,symbol,0),2),IF($O$1="NL",INDEX(content,MATCH(B85,symbol,0),3),IF($O$1="FR",INDEX(content,MATCH(B85,symbol,0),4),IF($O$1="DE",INDEX(content,MATCH(B85,symbol,0),5),IF($O$1="PL",INDEX(content,MATCH(B85,symbol,0),6))))))&amp;" grade 10.9"</f>
        <v>A-B grade 10.9</v>
      </c>
      <c r="D85" s="13" t="s">
        <v>254</v>
      </c>
      <c r="E85" s="13">
        <v>18</v>
      </c>
      <c r="F85" s="13">
        <v>29</v>
      </c>
      <c r="G85" s="13">
        <v>42</v>
      </c>
      <c r="H85" s="13">
        <v>79</v>
      </c>
      <c r="I85" s="13">
        <v>123</v>
      </c>
      <c r="J85" s="13">
        <v>177</v>
      </c>
      <c r="K85" s="13">
        <v>230</v>
      </c>
      <c r="L85" s="13">
        <v>281</v>
      </c>
    </row>
    <row r="86" spans="1:12" ht="12.75" x14ac:dyDescent="0.25">
      <c r="A86" s="100"/>
      <c r="B86" s="18" t="s">
        <v>271</v>
      </c>
      <c r="C86" s="12" t="str">
        <f>IF($O$1="EN",INDEX(content,MATCH(B86,symbol,0),2),IF($O$1="NL",INDEX(content,MATCH(B86,symbol,0),3),IF($O$1="FR",INDEX(content,MATCH(B86,symbol,0),4),IF($O$1="DE",INDEX(content,MATCH(B86,symbol,0),5),IF($O$1="PL",INDEX(content,MATCH(B86,symbol,0),6))))))</f>
        <v>A-B</v>
      </c>
      <c r="D86" s="13" t="s">
        <v>187</v>
      </c>
      <c r="E86" s="70">
        <v>1.5</v>
      </c>
      <c r="F86" s="70"/>
      <c r="G86" s="70"/>
      <c r="H86" s="70"/>
      <c r="I86" s="70"/>
      <c r="J86" s="70"/>
      <c r="K86" s="70"/>
      <c r="L86" s="70"/>
    </row>
    <row r="87" spans="1:12" x14ac:dyDescent="0.25">
      <c r="A87" s="100"/>
      <c r="B87" s="12" t="s">
        <v>205</v>
      </c>
      <c r="C87" s="12" t="str">
        <f>IF($O$1="EN",INDEX(content,MATCH(B87,symbol,0),2),IF($O$1="NL",INDEX(content,MATCH(B87,symbol,0),3),IF($O$1="FR",INDEX(content,MATCH(B87,symbol,0),4),IF($O$1="DE",INDEX(content,MATCH(B87,symbol,0),5),IF($O$1="PL",INDEX(content,MATCH(B87,symbol,0),6))))))&amp;" A2-70 / A4-70 "</f>
        <v xml:space="preserve">A-B A2-70 / A4-70 </v>
      </c>
      <c r="D87" s="13" t="s">
        <v>254</v>
      </c>
      <c r="E87" s="13">
        <v>13</v>
      </c>
      <c r="F87" s="13">
        <v>20</v>
      </c>
      <c r="G87" s="13">
        <v>30</v>
      </c>
      <c r="H87" s="13">
        <v>55</v>
      </c>
      <c r="I87" s="13">
        <v>86</v>
      </c>
      <c r="J87" s="13">
        <v>124</v>
      </c>
      <c r="K87" s="13">
        <v>161</v>
      </c>
      <c r="L87" s="13">
        <v>196</v>
      </c>
    </row>
    <row r="88" spans="1:12" ht="12.75" x14ac:dyDescent="0.25">
      <c r="A88" s="100"/>
      <c r="B88" s="18" t="s">
        <v>271</v>
      </c>
      <c r="C88" s="12" t="str">
        <f>IF($O$1="EN",INDEX(content,MATCH(B88,symbol,0),2),IF($O$1="NL",INDEX(content,MATCH(B88,symbol,0),3),IF($O$1="FR",INDEX(content,MATCH(B88,symbol,0),4),IF($O$1="DE",INDEX(content,MATCH(B88,symbol,0),5),IF($O$1="PL",INDEX(content,MATCH(B88,symbol,0),6))))))</f>
        <v>A-B</v>
      </c>
      <c r="D88" s="13" t="s">
        <v>187</v>
      </c>
      <c r="E88" s="70">
        <v>1.56</v>
      </c>
      <c r="F88" s="70"/>
      <c r="G88" s="70"/>
      <c r="H88" s="70"/>
      <c r="I88" s="70"/>
      <c r="J88" s="70"/>
      <c r="K88" s="70"/>
      <c r="L88" s="70"/>
    </row>
    <row r="89" spans="1:12" x14ac:dyDescent="0.25">
      <c r="A89" s="100"/>
      <c r="B89" s="12" t="s">
        <v>205</v>
      </c>
      <c r="C89" s="12" t="str">
        <f>IF($O$1="EN",INDEX(content,MATCH(B89,symbol,0),2),IF($O$1="NL",INDEX(content,MATCH(B89,symbol,0),3),IF($O$1="FR",INDEX(content,MATCH(B89,symbol,0),4),IF($O$1="DE",INDEX(content,MATCH(B89,symbol,0),5),IF($O$1="PL",INDEX(content,MATCH(B89,symbol,0),6))))))&amp;" A4-80 "</f>
        <v xml:space="preserve">A-B A4-80 </v>
      </c>
      <c r="D89" s="13" t="s">
        <v>254</v>
      </c>
      <c r="E89" s="13">
        <v>15</v>
      </c>
      <c r="F89" s="13">
        <v>23</v>
      </c>
      <c r="G89" s="13">
        <v>34</v>
      </c>
      <c r="H89" s="13">
        <v>63</v>
      </c>
      <c r="I89" s="13">
        <v>98</v>
      </c>
      <c r="J89" s="13">
        <v>141</v>
      </c>
      <c r="K89" s="13">
        <v>184</v>
      </c>
      <c r="L89" s="13">
        <v>224</v>
      </c>
    </row>
    <row r="90" spans="1:12" ht="12.75" x14ac:dyDescent="0.25">
      <c r="A90" s="100"/>
      <c r="B90" s="18" t="s">
        <v>271</v>
      </c>
      <c r="C90" s="12" t="str">
        <f>IF($O$1="EN",INDEX(content,MATCH(B90,symbol,0),2),IF($O$1="NL",INDEX(content,MATCH(B90,symbol,0),3),IF($O$1="FR",INDEX(content,MATCH(B90,symbol,0),4),IF($O$1="DE",INDEX(content,MATCH(B90,symbol,0),5),IF($O$1="PL",INDEX(content,MATCH(B90,symbol,0),6))))))</f>
        <v>A-B</v>
      </c>
      <c r="D90" s="13" t="s">
        <v>187</v>
      </c>
      <c r="E90" s="70">
        <v>1.33</v>
      </c>
      <c r="F90" s="70"/>
      <c r="G90" s="70"/>
      <c r="H90" s="70"/>
      <c r="I90" s="70"/>
      <c r="J90" s="70"/>
      <c r="K90" s="70"/>
      <c r="L90" s="70"/>
    </row>
    <row r="91" spans="1:12" x14ac:dyDescent="0.25">
      <c r="A91" s="100"/>
      <c r="B91" s="12" t="s">
        <v>205</v>
      </c>
      <c r="C91" s="12" t="str">
        <f>IF($O$1="EN",INDEX(content,MATCH(B91,symbol,0),2),IF($O$1="NL",INDEX(content,MATCH(B91,symbol,0),3),IF($O$1="FR",INDEX(content,MATCH(B91,symbol,0),4),IF($O$1="DE",INDEX(content,MATCH(B91,symbol,0),5),IF($O$1="PL",INDEX(content,MATCH(B91,symbol,0),6))))))&amp;" 1.4529"</f>
        <v>A-B 1.4529</v>
      </c>
      <c r="D91" s="13" t="s">
        <v>254</v>
      </c>
      <c r="E91" s="13">
        <v>13</v>
      </c>
      <c r="F91" s="13">
        <v>20</v>
      </c>
      <c r="G91" s="13">
        <v>30</v>
      </c>
      <c r="H91" s="13">
        <v>55</v>
      </c>
      <c r="I91" s="13">
        <v>86</v>
      </c>
      <c r="J91" s="13">
        <v>124</v>
      </c>
      <c r="K91" s="13">
        <v>161</v>
      </c>
      <c r="L91" s="13">
        <v>196</v>
      </c>
    </row>
    <row r="92" spans="1:12" ht="12.75" x14ac:dyDescent="0.25">
      <c r="A92" s="100"/>
      <c r="B92" s="18" t="s">
        <v>271</v>
      </c>
      <c r="C92" s="12" t="str">
        <f>IF($O$1="EN",INDEX(content,MATCH(B92,symbol,0),2),IF($O$1="NL",INDEX(content,MATCH(B92,symbol,0),3),IF($O$1="FR",INDEX(content,MATCH(B92,symbol,0),4),IF($O$1="DE",INDEX(content,MATCH(B92,symbol,0),5),IF($O$1="PL",INDEX(content,MATCH(B92,symbol,0),6))))))</f>
        <v>A-B</v>
      </c>
      <c r="D92" s="13" t="s">
        <v>187</v>
      </c>
      <c r="E92" s="70">
        <v>1.25</v>
      </c>
      <c r="F92" s="70"/>
      <c r="G92" s="70"/>
      <c r="H92" s="70"/>
      <c r="I92" s="70"/>
      <c r="J92" s="70"/>
      <c r="K92" s="70"/>
      <c r="L92" s="70"/>
    </row>
    <row r="94" spans="1:12" ht="15" customHeight="1" x14ac:dyDescent="0.25">
      <c r="A94" s="8" t="s">
        <v>242</v>
      </c>
      <c r="B94" s="72" t="str">
        <f>IF($O$1="EN",INDEX(content,MATCH(A94,symbol,0),2),IF($O$1="NL",INDEX(content,MATCH(A94,symbol,0),3),IF($O$1="FR",INDEX(content,MATCH(A94,symbol,0),4),IF($O$1="DE",INDEX(content,MATCH(A94,symbol,0),5),IF($O$1="PL",INDEX(content,MATCH(A94,symbol,0),6))))))</f>
        <v>A-B</v>
      </c>
      <c r="C94" s="73"/>
      <c r="D94" s="73"/>
      <c r="E94" s="73"/>
      <c r="F94" s="73"/>
      <c r="G94" s="73"/>
      <c r="H94" s="73"/>
      <c r="I94" s="73"/>
      <c r="J94" s="73"/>
      <c r="K94" s="73"/>
      <c r="L94" s="74"/>
    </row>
    <row r="95" spans="1:12" x14ac:dyDescent="0.25">
      <c r="A95" s="100"/>
      <c r="B95" s="83"/>
      <c r="C95" s="84"/>
      <c r="D95" s="17"/>
      <c r="E95" s="11" t="s">
        <v>2</v>
      </c>
      <c r="F95" s="11" t="s">
        <v>3</v>
      </c>
      <c r="G95" s="11" t="s">
        <v>4</v>
      </c>
      <c r="H95" s="11" t="s">
        <v>5</v>
      </c>
      <c r="I95" s="11" t="s">
        <v>6</v>
      </c>
      <c r="J95" s="11" t="s">
        <v>7</v>
      </c>
      <c r="K95" s="11" t="s">
        <v>8</v>
      </c>
      <c r="L95" s="11" t="s">
        <v>9</v>
      </c>
    </row>
    <row r="96" spans="1:12" ht="12.75" x14ac:dyDescent="0.25">
      <c r="A96" s="100"/>
      <c r="B96" s="12" t="s">
        <v>380</v>
      </c>
      <c r="C96" s="12" t="str">
        <f>IF($O$1="EN",INDEX(content,MATCH(B96,symbol,0),2),IF($O$1="NL",INDEX(content,MATCH(B96,symbol,0),3),IF($O$1="FR",INDEX(content,MATCH(B96,symbol,0),4),IF($O$1="DE",INDEX(content,MATCH(B96,symbol,0),5),IF($O$1="PL",INDEX(content,MATCH(B96,symbol,0),6))))))&amp;" grade 4.6"</f>
        <v>A-B grade 4.6</v>
      </c>
      <c r="D96" s="13" t="s">
        <v>186</v>
      </c>
      <c r="E96" s="13">
        <v>7</v>
      </c>
      <c r="F96" s="13">
        <v>12</v>
      </c>
      <c r="G96" s="13">
        <v>17</v>
      </c>
      <c r="H96" s="13">
        <v>31</v>
      </c>
      <c r="I96" s="13">
        <v>49</v>
      </c>
      <c r="J96" s="13">
        <v>71</v>
      </c>
      <c r="K96" s="13">
        <v>92</v>
      </c>
      <c r="L96" s="13">
        <v>112</v>
      </c>
    </row>
    <row r="97" spans="1:12" ht="12.75" x14ac:dyDescent="0.25">
      <c r="A97" s="100"/>
      <c r="B97" s="18" t="s">
        <v>271</v>
      </c>
      <c r="C97" s="12" t="str">
        <f>IF($O$1="EN",INDEX(content,MATCH(B97,symbol,0),2),IF($O$1="NL",INDEX(content,MATCH(B97,symbol,0),3),IF($O$1="FR",INDEX(content,MATCH(B97,symbol,0),4),IF($O$1="DE",INDEX(content,MATCH(B97,symbol,0),5),IF($O$1="PL",INDEX(content,MATCH(B97,symbol,0),6))))))</f>
        <v>A-B</v>
      </c>
      <c r="D97" s="13" t="s">
        <v>187</v>
      </c>
      <c r="E97" s="70">
        <v>1.67</v>
      </c>
      <c r="F97" s="70"/>
      <c r="G97" s="70"/>
      <c r="H97" s="70"/>
      <c r="I97" s="70"/>
      <c r="J97" s="70"/>
      <c r="K97" s="70"/>
      <c r="L97" s="70"/>
    </row>
    <row r="98" spans="1:12" ht="12.75" x14ac:dyDescent="0.25">
      <c r="A98" s="100"/>
      <c r="B98" s="12" t="s">
        <v>380</v>
      </c>
      <c r="C98" s="12" t="str">
        <f>IF($O$1="EN",INDEX(content,MATCH(B98,symbol,0),2),IF($O$1="NL",INDEX(content,MATCH(B98,symbol,0),3),IF($O$1="FR",INDEX(content,MATCH(B98,symbol,0),4),IF($O$1="DE",INDEX(content,MATCH(B98,symbol,0),5),IF($O$1="PL",INDEX(content,MATCH(B98,symbol,0),6))))))&amp;" grade 5.8"</f>
        <v>A-B grade 5.8</v>
      </c>
      <c r="D98" s="13" t="s">
        <v>186</v>
      </c>
      <c r="E98" s="13">
        <v>9</v>
      </c>
      <c r="F98" s="13">
        <v>15</v>
      </c>
      <c r="G98" s="13">
        <v>21</v>
      </c>
      <c r="H98" s="13">
        <v>39</v>
      </c>
      <c r="I98" s="13">
        <v>61</v>
      </c>
      <c r="J98" s="13">
        <v>88</v>
      </c>
      <c r="K98" s="13">
        <v>115</v>
      </c>
      <c r="L98" s="13">
        <v>140</v>
      </c>
    </row>
    <row r="99" spans="1:12" ht="12.75" x14ac:dyDescent="0.25">
      <c r="A99" s="100"/>
      <c r="B99" s="18" t="s">
        <v>271</v>
      </c>
      <c r="C99" s="12" t="str">
        <f>IF($O$1="EN",INDEX(content,MATCH(B99,symbol,0),2),IF($O$1="NL",INDEX(content,MATCH(B99,symbol,0),3),IF($O$1="FR",INDEX(content,MATCH(B99,symbol,0),4),IF($O$1="DE",INDEX(content,MATCH(B99,symbol,0),5),IF($O$1="PL",INDEX(content,MATCH(B99,symbol,0),6))))))</f>
        <v>A-B</v>
      </c>
      <c r="D99" s="13" t="s">
        <v>187</v>
      </c>
      <c r="E99" s="70">
        <v>1.25</v>
      </c>
      <c r="F99" s="70"/>
      <c r="G99" s="70"/>
      <c r="H99" s="70"/>
      <c r="I99" s="70"/>
      <c r="J99" s="70"/>
      <c r="K99" s="70"/>
      <c r="L99" s="70"/>
    </row>
    <row r="100" spans="1:12" ht="12.75" x14ac:dyDescent="0.25">
      <c r="A100" s="100"/>
      <c r="B100" s="12" t="s">
        <v>380</v>
      </c>
      <c r="C100" s="12" t="str">
        <f>IF($O$1="EN",INDEX(content,MATCH(B100,symbol,0),2),IF($O$1="NL",INDEX(content,MATCH(B100,symbol,0),3),IF($O$1="FR",INDEX(content,MATCH(B100,symbol,0),4),IF($O$1="DE",INDEX(content,MATCH(B100,symbol,0),5),IF($O$1="PL",INDEX(content,MATCH(B100,symbol,0),6))))))&amp;" grade 8.8"</f>
        <v>A-B grade 8.8</v>
      </c>
      <c r="D100" s="13" t="s">
        <v>186</v>
      </c>
      <c r="E100" s="13">
        <v>15</v>
      </c>
      <c r="F100" s="13">
        <v>23</v>
      </c>
      <c r="G100" s="13">
        <v>34</v>
      </c>
      <c r="H100" s="13">
        <v>63</v>
      </c>
      <c r="I100" s="13">
        <v>98</v>
      </c>
      <c r="J100" s="13">
        <v>141</v>
      </c>
      <c r="K100" s="13">
        <v>184</v>
      </c>
      <c r="L100" s="13">
        <v>224</v>
      </c>
    </row>
    <row r="101" spans="1:12" ht="12.75" x14ac:dyDescent="0.25">
      <c r="A101" s="100"/>
      <c r="B101" s="18" t="s">
        <v>271</v>
      </c>
      <c r="C101" s="12" t="str">
        <f>IF($O$1="EN",INDEX(content,MATCH(B101,symbol,0),2),IF($O$1="NL",INDEX(content,MATCH(B101,symbol,0),3),IF($O$1="FR",INDEX(content,MATCH(B101,symbol,0),4),IF($O$1="DE",INDEX(content,MATCH(B101,symbol,0),5),IF($O$1="PL",INDEX(content,MATCH(B101,symbol,0),6))))))</f>
        <v>A-B</v>
      </c>
      <c r="D101" s="13" t="s">
        <v>187</v>
      </c>
      <c r="E101" s="70">
        <v>1.25</v>
      </c>
      <c r="F101" s="70"/>
      <c r="G101" s="70"/>
      <c r="H101" s="70"/>
      <c r="I101" s="70"/>
      <c r="J101" s="70"/>
      <c r="K101" s="70"/>
      <c r="L101" s="70"/>
    </row>
    <row r="102" spans="1:12" ht="12.75" x14ac:dyDescent="0.25">
      <c r="A102" s="100"/>
      <c r="B102" s="12" t="s">
        <v>380</v>
      </c>
      <c r="C102" s="12" t="str">
        <f>IF($O$1="EN",INDEX(content,MATCH(B102,symbol,0),2),IF($O$1="NL",INDEX(content,MATCH(B102,symbol,0),3),IF($O$1="FR",INDEX(content,MATCH(B102,symbol,0),4),IF($O$1="DE",INDEX(content,MATCH(B102,symbol,0),5),IF($O$1="PL",INDEX(content,MATCH(B102,symbol,0),6))))))&amp;" grade 10.9"</f>
        <v>A-B grade 10.9</v>
      </c>
      <c r="D102" s="13" t="s">
        <v>186</v>
      </c>
      <c r="E102" s="13">
        <v>18</v>
      </c>
      <c r="F102" s="13">
        <v>29</v>
      </c>
      <c r="G102" s="13">
        <v>42</v>
      </c>
      <c r="H102" s="13">
        <v>79</v>
      </c>
      <c r="I102" s="13">
        <v>123</v>
      </c>
      <c r="J102" s="13">
        <v>177</v>
      </c>
      <c r="K102" s="13">
        <v>230</v>
      </c>
      <c r="L102" s="13">
        <v>281</v>
      </c>
    </row>
    <row r="103" spans="1:12" ht="12.75" x14ac:dyDescent="0.25">
      <c r="A103" s="100"/>
      <c r="B103" s="18" t="s">
        <v>271</v>
      </c>
      <c r="C103" s="12" t="str">
        <f>IF($O$1="EN",INDEX(content,MATCH(B103,symbol,0),2),IF($O$1="NL",INDEX(content,MATCH(B103,symbol,0),3),IF($O$1="FR",INDEX(content,MATCH(B103,symbol,0),4),IF($O$1="DE",INDEX(content,MATCH(B103,symbol,0),5),IF($O$1="PL",INDEX(content,MATCH(B103,symbol,0),6))))))</f>
        <v>A-B</v>
      </c>
      <c r="D103" s="13" t="s">
        <v>187</v>
      </c>
      <c r="E103" s="70">
        <v>1.5</v>
      </c>
      <c r="F103" s="70"/>
      <c r="G103" s="70"/>
      <c r="H103" s="70"/>
      <c r="I103" s="70"/>
      <c r="J103" s="70"/>
      <c r="K103" s="70"/>
      <c r="L103" s="70"/>
    </row>
    <row r="104" spans="1:12" ht="12.75" x14ac:dyDescent="0.25">
      <c r="A104" s="100"/>
      <c r="B104" s="12" t="s">
        <v>380</v>
      </c>
      <c r="C104" s="12" t="str">
        <f>IF($O$1="EN",INDEX(content,MATCH(B104,symbol,0),2),IF($O$1="NL",INDEX(content,MATCH(B104,symbol,0),3),IF($O$1="FR",INDEX(content,MATCH(B104,symbol,0),4),IF($O$1="DE",INDEX(content,MATCH(B104,symbol,0),5),IF($O$1="PL",INDEX(content,MATCH(B104,symbol,0),6))))))&amp;" A2-70 / A4-70 "</f>
        <v xml:space="preserve">A-B A2-70 / A4-70 </v>
      </c>
      <c r="D104" s="13" t="s">
        <v>186</v>
      </c>
      <c r="E104" s="13">
        <v>13</v>
      </c>
      <c r="F104" s="13">
        <v>20</v>
      </c>
      <c r="G104" s="13">
        <v>30</v>
      </c>
      <c r="H104" s="13">
        <v>55</v>
      </c>
      <c r="I104" s="13">
        <v>86</v>
      </c>
      <c r="J104" s="13">
        <v>124</v>
      </c>
      <c r="K104" s="13">
        <v>161</v>
      </c>
      <c r="L104" s="13">
        <v>196</v>
      </c>
    </row>
    <row r="105" spans="1:12" ht="12.75" x14ac:dyDescent="0.25">
      <c r="A105" s="100"/>
      <c r="B105" s="18" t="s">
        <v>271</v>
      </c>
      <c r="C105" s="12" t="str">
        <f>IF($O$1="EN",INDEX(content,MATCH(B105,symbol,0),2),IF($O$1="NL",INDEX(content,MATCH(B105,symbol,0),3),IF($O$1="FR",INDEX(content,MATCH(B105,symbol,0),4),IF($O$1="DE",INDEX(content,MATCH(B105,symbol,0),5),IF($O$1="PL",INDEX(content,MATCH(B105,symbol,0),6))))))</f>
        <v>A-B</v>
      </c>
      <c r="D105" s="13" t="s">
        <v>187</v>
      </c>
      <c r="E105" s="70">
        <v>1.56</v>
      </c>
      <c r="F105" s="70"/>
      <c r="G105" s="70"/>
      <c r="H105" s="70"/>
      <c r="I105" s="70"/>
      <c r="J105" s="70"/>
      <c r="K105" s="70"/>
      <c r="L105" s="70"/>
    </row>
    <row r="106" spans="1:12" ht="12.75" x14ac:dyDescent="0.25">
      <c r="A106" s="100"/>
      <c r="B106" s="12" t="s">
        <v>380</v>
      </c>
      <c r="C106" s="12" t="str">
        <f>IF($O$1="EN",INDEX(content,MATCH(B106,symbol,0),2),IF($O$1="NL",INDEX(content,MATCH(B106,symbol,0),3),IF($O$1="FR",INDEX(content,MATCH(B106,symbol,0),4),IF($O$1="DE",INDEX(content,MATCH(B106,symbol,0),5),IF($O$1="PL",INDEX(content,MATCH(B106,symbol,0),6))))))&amp;" A4-80 "</f>
        <v xml:space="preserve">A-B A4-80 </v>
      </c>
      <c r="D106" s="13" t="s">
        <v>186</v>
      </c>
      <c r="E106" s="13">
        <v>15</v>
      </c>
      <c r="F106" s="13">
        <v>23</v>
      </c>
      <c r="G106" s="13">
        <v>34</v>
      </c>
      <c r="H106" s="13">
        <v>63</v>
      </c>
      <c r="I106" s="13">
        <v>98</v>
      </c>
      <c r="J106" s="13">
        <v>141</v>
      </c>
      <c r="K106" s="13">
        <v>184</v>
      </c>
      <c r="L106" s="13">
        <v>224</v>
      </c>
    </row>
    <row r="107" spans="1:12" ht="12.75" x14ac:dyDescent="0.25">
      <c r="A107" s="100"/>
      <c r="B107" s="18" t="s">
        <v>271</v>
      </c>
      <c r="C107" s="12" t="str">
        <f>IF($O$1="EN",INDEX(content,MATCH(B107,symbol,0),2),IF($O$1="NL",INDEX(content,MATCH(B107,symbol,0),3),IF($O$1="FR",INDEX(content,MATCH(B107,symbol,0),4),IF($O$1="DE",INDEX(content,MATCH(B107,symbol,0),5),IF($O$1="PL",INDEX(content,MATCH(B107,symbol,0),6))))))</f>
        <v>A-B</v>
      </c>
      <c r="D107" s="13" t="s">
        <v>187</v>
      </c>
      <c r="E107" s="70">
        <v>1.33</v>
      </c>
      <c r="F107" s="70"/>
      <c r="G107" s="70"/>
      <c r="H107" s="70"/>
      <c r="I107" s="70"/>
      <c r="J107" s="70"/>
      <c r="K107" s="70"/>
      <c r="L107" s="70"/>
    </row>
    <row r="108" spans="1:12" ht="12.75" x14ac:dyDescent="0.25">
      <c r="A108" s="100"/>
      <c r="B108" s="12" t="s">
        <v>380</v>
      </c>
      <c r="C108" s="12" t="str">
        <f>IF($O$1="EN",INDEX(content,MATCH(B108,symbol,0),2),IF($O$1="NL",INDEX(content,MATCH(B108,symbol,0),3),IF($O$1="FR",INDEX(content,MATCH(B108,symbol,0),4),IF($O$1="DE",INDEX(content,MATCH(B108,symbol,0),5),IF($O$1="PL",INDEX(content,MATCH(B108,symbol,0),6))))))&amp;" 1.4529"</f>
        <v>A-B 1.4529</v>
      </c>
      <c r="D108" s="13" t="s">
        <v>186</v>
      </c>
      <c r="E108" s="13">
        <v>13</v>
      </c>
      <c r="F108" s="13">
        <v>20</v>
      </c>
      <c r="G108" s="13">
        <v>30</v>
      </c>
      <c r="H108" s="13">
        <v>55</v>
      </c>
      <c r="I108" s="13">
        <v>86</v>
      </c>
      <c r="J108" s="13">
        <v>124</v>
      </c>
      <c r="K108" s="13">
        <v>161</v>
      </c>
      <c r="L108" s="13">
        <v>196</v>
      </c>
    </row>
    <row r="109" spans="1:12" ht="12.75" x14ac:dyDescent="0.25">
      <c r="A109" s="100"/>
      <c r="B109" s="18" t="s">
        <v>271</v>
      </c>
      <c r="C109" s="12" t="str">
        <f>IF($O$1="EN",INDEX(content,MATCH(B109,symbol,0),2),IF($O$1="NL",INDEX(content,MATCH(B109,symbol,0),3),IF($O$1="FR",INDEX(content,MATCH(B109,symbol,0),4),IF($O$1="DE",INDEX(content,MATCH(B109,symbol,0),5),IF($O$1="PL",INDEX(content,MATCH(B109,symbol,0),6))))))</f>
        <v>A-B</v>
      </c>
      <c r="D109" s="13" t="s">
        <v>187</v>
      </c>
      <c r="E109" s="70">
        <v>1.25</v>
      </c>
      <c r="F109" s="70"/>
      <c r="G109" s="70"/>
      <c r="H109" s="70"/>
      <c r="I109" s="70"/>
      <c r="J109" s="70"/>
      <c r="K109" s="70"/>
      <c r="L109" s="70"/>
    </row>
    <row r="111" spans="1:12" x14ac:dyDescent="0.25">
      <c r="A111" s="8" t="s">
        <v>243</v>
      </c>
      <c r="B111" s="72" t="str">
        <f>IF($O$1="EN",INDEX(content,MATCH(A111,symbol,0),2),IF($O$1="NL",INDEX(content,MATCH(A111,symbol,0),3),IF($O$1="FR",INDEX(content,MATCH(A111,symbol,0),4),IF($O$1="DE",INDEX(content,MATCH(A111,symbol,0),5),IF($O$1="PL",INDEX(content,MATCH(A111,symbol,0),6))))))</f>
        <v>A-B</v>
      </c>
      <c r="C111" s="73"/>
      <c r="D111" s="73"/>
      <c r="E111" s="73"/>
      <c r="F111" s="73"/>
      <c r="G111" s="73"/>
      <c r="H111" s="73"/>
      <c r="I111" s="73"/>
      <c r="J111" s="73"/>
      <c r="K111" s="73"/>
      <c r="L111" s="74"/>
    </row>
    <row r="112" spans="1:12" x14ac:dyDescent="0.25">
      <c r="A112" s="97"/>
      <c r="B112" s="83"/>
      <c r="C112" s="84"/>
      <c r="D112" s="17"/>
      <c r="E112" s="11" t="s">
        <v>2</v>
      </c>
      <c r="F112" s="11" t="s">
        <v>3</v>
      </c>
      <c r="G112" s="11" t="s">
        <v>4</v>
      </c>
      <c r="H112" s="11" t="s">
        <v>5</v>
      </c>
      <c r="I112" s="11" t="s">
        <v>6</v>
      </c>
      <c r="J112" s="11" t="s">
        <v>7</v>
      </c>
      <c r="K112" s="11" t="s">
        <v>8</v>
      </c>
      <c r="L112" s="11" t="s">
        <v>9</v>
      </c>
    </row>
    <row r="113" spans="1:12" x14ac:dyDescent="0.25">
      <c r="A113" s="98"/>
      <c r="B113" s="12" t="s">
        <v>125</v>
      </c>
      <c r="C113" s="12" t="str">
        <f>IF($O$1="EN",INDEX(content,MATCH(B113,symbol,0),2),IF($O$1="NL",INDEX(content,MATCH(B113,symbol,0),3),IF($O$1="FR",INDEX(content,MATCH(B113,symbol,0),4),IF($O$1="DE",INDEX(content,MATCH(B113,symbol,0),5),IF($O$1="PL",INDEX(content,MATCH(B113,symbol,0),6))))))</f>
        <v>A-B</v>
      </c>
      <c r="D113" s="13" t="s">
        <v>185</v>
      </c>
      <c r="E113" s="75">
        <v>2</v>
      </c>
      <c r="F113" s="76"/>
      <c r="G113" s="76"/>
      <c r="H113" s="76"/>
      <c r="I113" s="76"/>
      <c r="J113" s="76"/>
      <c r="K113" s="76"/>
      <c r="L113" s="77"/>
    </row>
    <row r="114" spans="1:12" ht="15" customHeight="1" x14ac:dyDescent="0.25">
      <c r="A114" s="99"/>
      <c r="B114" s="18" t="s">
        <v>280</v>
      </c>
      <c r="C114" s="12" t="str">
        <f>IF($O$1="EN",INDEX(content,MATCH(B114,symbol,0),2),IF($O$1="NL",INDEX(content,MATCH(B114,symbol,0),3),IF($O$1="FR",INDEX(content,MATCH(B114,symbol,0),4),IF($O$1="DE",INDEX(content,MATCH(B114,symbol,0),5),IF($O$1="PL",INDEX(content,MATCH(B114,symbol,0),6))))))</f>
        <v>A-B</v>
      </c>
      <c r="D114" s="13" t="s">
        <v>187</v>
      </c>
      <c r="E114" s="70">
        <v>1.5</v>
      </c>
      <c r="F114" s="70"/>
      <c r="G114" s="70"/>
      <c r="H114" s="70"/>
      <c r="I114" s="70"/>
      <c r="J114" s="70"/>
      <c r="K114" s="70"/>
      <c r="L114" s="70"/>
    </row>
    <row r="116" spans="1:12" x14ac:dyDescent="0.25">
      <c r="A116" s="8" t="s">
        <v>244</v>
      </c>
      <c r="B116" s="72" t="str">
        <f>IF($O$1="EN",INDEX(content,MATCH(A116,symbol,0),2),IF($O$1="NL",INDEX(content,MATCH(A116,symbol,0),3),IF($O$1="FR",INDEX(content,MATCH(A116,symbol,0),4),IF($O$1="DE",INDEX(content,MATCH(A116,symbol,0),5),IF($O$1="PL",INDEX(content,MATCH(A116,symbol,0),6))))))</f>
        <v>A-B</v>
      </c>
      <c r="C116" s="73"/>
      <c r="D116" s="73"/>
      <c r="E116" s="73"/>
      <c r="F116" s="73"/>
      <c r="G116" s="73"/>
      <c r="H116" s="73"/>
      <c r="I116" s="73"/>
      <c r="J116" s="73"/>
      <c r="K116" s="73"/>
      <c r="L116" s="74"/>
    </row>
    <row r="117" spans="1:12" x14ac:dyDescent="0.25">
      <c r="A117" s="97"/>
      <c r="B117" s="83"/>
      <c r="C117" s="84"/>
      <c r="D117" s="17"/>
      <c r="E117" s="11" t="s">
        <v>2</v>
      </c>
      <c r="F117" s="11" t="s">
        <v>3</v>
      </c>
      <c r="G117" s="11" t="s">
        <v>4</v>
      </c>
      <c r="H117" s="11" t="s">
        <v>5</v>
      </c>
      <c r="I117" s="11" t="s">
        <v>6</v>
      </c>
      <c r="J117" s="11" t="s">
        <v>7</v>
      </c>
      <c r="K117" s="11" t="s">
        <v>8</v>
      </c>
      <c r="L117" s="11" t="s">
        <v>9</v>
      </c>
    </row>
    <row r="118" spans="1:12" ht="17.25" customHeight="1" x14ac:dyDescent="0.25">
      <c r="A118" s="98"/>
      <c r="B118" s="75" t="s">
        <v>245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7"/>
    </row>
    <row r="119" spans="1:12" ht="15.75" customHeight="1" x14ac:dyDescent="0.25">
      <c r="A119" s="99"/>
      <c r="B119" s="18" t="s">
        <v>281</v>
      </c>
      <c r="C119" s="12" t="str">
        <f>IF($O$1="EN",INDEX(content,MATCH(B119,symbol,0),2),IF($O$1="NL",INDEX(content,MATCH(B119,symbol,0),3),IF($O$1="FR",INDEX(content,MATCH(B119,symbol,0),4),IF($O$1="DE",INDEX(content,MATCH(B119,symbol,0),5),IF($O$1="PL",INDEX(content,MATCH(B119,symbol,0),6))))))</f>
        <v>A-B</v>
      </c>
      <c r="D119" s="13" t="s">
        <v>187</v>
      </c>
      <c r="E119" s="70">
        <v>1.5</v>
      </c>
      <c r="F119" s="70"/>
      <c r="G119" s="70"/>
      <c r="H119" s="70"/>
      <c r="I119" s="70"/>
      <c r="J119" s="70"/>
      <c r="K119" s="70"/>
      <c r="L119" s="70"/>
    </row>
    <row r="121" spans="1:12" x14ac:dyDescent="0.25">
      <c r="A121" s="8" t="s">
        <v>257</v>
      </c>
      <c r="B121" s="72" t="str">
        <f>IF($O$1="EN",INDEX(content,MATCH(A121,symbol,0),2),IF($O$1="NL",INDEX(content,MATCH(A121,symbol,0),3),IF($O$1="FR",INDEX(content,MATCH(A121,symbol,0),4),IF($O$1="DE",INDEX(content,MATCH(A121,symbol,0),5),IF($O$1="PL",INDEX(content,MATCH(A121,symbol,0),6))))))</f>
        <v>A-B</v>
      </c>
      <c r="C121" s="73"/>
      <c r="D121" s="73"/>
      <c r="E121" s="73"/>
      <c r="F121" s="73"/>
      <c r="G121" s="73"/>
      <c r="H121" s="73"/>
      <c r="I121" s="73"/>
      <c r="J121" s="73"/>
      <c r="K121" s="73"/>
      <c r="L121" s="74"/>
    </row>
    <row r="122" spans="1:12" x14ac:dyDescent="0.25">
      <c r="A122" s="97"/>
      <c r="B122" s="71"/>
      <c r="C122" s="71"/>
      <c r="D122" s="17"/>
      <c r="E122" s="11" t="s">
        <v>2</v>
      </c>
      <c r="F122" s="11" t="s">
        <v>3</v>
      </c>
      <c r="G122" s="11" t="s">
        <v>4</v>
      </c>
      <c r="H122" s="11" t="s">
        <v>5</v>
      </c>
      <c r="I122" s="11" t="s">
        <v>6</v>
      </c>
      <c r="J122" s="11" t="s">
        <v>7</v>
      </c>
      <c r="K122" s="11" t="s">
        <v>8</v>
      </c>
      <c r="L122" s="11" t="s">
        <v>9</v>
      </c>
    </row>
    <row r="123" spans="1:12" x14ac:dyDescent="0.25">
      <c r="A123" s="98"/>
      <c r="B123" s="24" t="s">
        <v>139</v>
      </c>
      <c r="C123" s="12" t="str">
        <f>IF($O$1="EN",INDEX(content,MATCH(B123,symbol,0),2),IF($O$1="NL",INDEX(content,MATCH(B123,symbol,0),3),IF($O$1="FR",INDEX(content,MATCH(B123,symbol,0),4),IF($O$1="DE",INDEX(content,MATCH(B123,symbol,0),5),IF($O$1="PL",INDEX(content,MATCH(B123,symbol,0),6))))))</f>
        <v>A-B</v>
      </c>
      <c r="D123" s="13" t="s">
        <v>254</v>
      </c>
      <c r="E123" s="39">
        <v>3.1</v>
      </c>
      <c r="F123" s="39">
        <v>5</v>
      </c>
      <c r="G123" s="39">
        <v>7.2</v>
      </c>
      <c r="H123" s="39">
        <v>13.5</v>
      </c>
      <c r="I123" s="39">
        <v>21</v>
      </c>
      <c r="J123" s="39">
        <v>30.3</v>
      </c>
      <c r="K123" s="39">
        <v>39.4</v>
      </c>
      <c r="L123" s="39">
        <v>48</v>
      </c>
    </row>
    <row r="124" spans="1:12" x14ac:dyDescent="0.25">
      <c r="A124" s="98"/>
      <c r="B124" s="24" t="s">
        <v>278</v>
      </c>
      <c r="C124" s="12" t="str">
        <f>IF($O$1="EN",INDEX(content,MATCH(B124,symbol,0),2),IF($O$1="NL",INDEX(content,MATCH(B124,symbol,0),3),IF($O$1="FR",INDEX(content,MATCH(B124,symbol,0),4),IF($O$1="DE",INDEX(content,MATCH(B124,symbol,0),5),IF($O$1="PL",INDEX(content,MATCH(B124,symbol,0),6))))))</f>
        <v>A-B</v>
      </c>
      <c r="D124" s="13" t="s">
        <v>185</v>
      </c>
      <c r="E124" s="39">
        <v>1.5</v>
      </c>
      <c r="F124" s="39">
        <v>1.5</v>
      </c>
      <c r="G124" s="39">
        <v>1.5</v>
      </c>
      <c r="H124" s="39">
        <v>1.5</v>
      </c>
      <c r="I124" s="39">
        <v>2</v>
      </c>
      <c r="J124" s="39">
        <v>2.5</v>
      </c>
      <c r="K124" s="39">
        <v>2.5</v>
      </c>
      <c r="L124" s="39">
        <v>2.5</v>
      </c>
    </row>
    <row r="125" spans="1:12" x14ac:dyDescent="0.25">
      <c r="A125" s="99"/>
      <c r="B125" s="24" t="s">
        <v>279</v>
      </c>
      <c r="C125" s="12" t="str">
        <f>IF($O$1="EN",INDEX(content,MATCH(B125,symbol,0),2),IF($O$1="NL",INDEX(content,MATCH(B125,symbol,0),3),IF($O$1="FR",INDEX(content,MATCH(B125,symbol,0),4),IF($O$1="DE",INDEX(content,MATCH(B125,symbol,0),5),IF($O$1="PL",INDEX(content,MATCH(B125,symbol,0),6))))))</f>
        <v>A-B</v>
      </c>
      <c r="D125" s="13" t="s">
        <v>185</v>
      </c>
      <c r="E125" s="39">
        <v>2.2999999999999998</v>
      </c>
      <c r="F125" s="39">
        <v>2.2999999999999998</v>
      </c>
      <c r="G125" s="39">
        <v>2.2999999999999998</v>
      </c>
      <c r="H125" s="39">
        <v>2.2999999999999998</v>
      </c>
      <c r="I125" s="39">
        <v>3</v>
      </c>
      <c r="J125" s="39">
        <v>3.8</v>
      </c>
      <c r="K125" s="39">
        <v>3.8</v>
      </c>
      <c r="L125" s="39">
        <v>3.8</v>
      </c>
    </row>
    <row r="126" spans="1:12" x14ac:dyDescent="0.25">
      <c r="A126" s="47"/>
      <c r="B126" s="25"/>
    </row>
    <row r="128" spans="1:12" x14ac:dyDescent="0.2">
      <c r="A128" s="43" t="s">
        <v>405</v>
      </c>
      <c r="B128" s="82" t="str">
        <f>IF($O$1="EN",INDEX(content,MATCH(A128,symbol,0),2),IF($O$1="NL",INDEX(content,MATCH(A128,symbol,0),3),IF($O$1="FR",INDEX(content,MATCH(A128,symbol,0),4),IF($O$1="DE",INDEX(content,MATCH(A128,symbol,0),5),IF($O$1="PL",INDEX(content,MATCH(A128,symbol,0),6))))))</f>
        <v>A-B</v>
      </c>
      <c r="C128" s="82"/>
      <c r="D128" s="82"/>
      <c r="E128" s="82"/>
      <c r="F128" s="82"/>
      <c r="G128" s="82"/>
      <c r="H128" s="82"/>
      <c r="I128" s="82"/>
      <c r="J128" s="44"/>
      <c r="K128" s="44"/>
    </row>
    <row r="130" spans="1:12" x14ac:dyDescent="0.25">
      <c r="A130" s="8"/>
      <c r="B130" s="29" t="s">
        <v>602</v>
      </c>
      <c r="C130" s="88" t="str">
        <f>IF($O$1="EN",INDEX(content,MATCH(B130,symbol,0),2),IF($O$1="NL",INDEX(content,MATCH(B130,symbol,0),3),IF($O$1="FR",INDEX(content,MATCH(B130,symbol,0),4),IF($O$1="DE",INDEX(content,MATCH(B130,symbol,0),5),IF($O$1="PL",INDEX(content,MATCH(B130,symbol,0),6))))))</f>
        <v>A-B</v>
      </c>
      <c r="D130" s="88"/>
      <c r="E130" s="88"/>
      <c r="F130" s="88"/>
      <c r="G130" s="88"/>
      <c r="H130" s="88"/>
      <c r="I130" s="88"/>
      <c r="J130" s="88"/>
      <c r="K130" s="88"/>
      <c r="L130" s="88"/>
    </row>
    <row r="131" spans="1:12" x14ac:dyDescent="0.25">
      <c r="A131" s="48"/>
      <c r="B131" s="71"/>
      <c r="C131" s="71"/>
      <c r="D131" s="17"/>
      <c r="E131" s="11" t="s">
        <v>2</v>
      </c>
      <c r="F131" s="11" t="s">
        <v>3</v>
      </c>
      <c r="G131" s="11" t="s">
        <v>4</v>
      </c>
      <c r="H131" s="11" t="s">
        <v>5</v>
      </c>
      <c r="I131" s="11" t="s">
        <v>6</v>
      </c>
      <c r="J131" s="11" t="s">
        <v>7</v>
      </c>
      <c r="K131" s="11" t="s">
        <v>8</v>
      </c>
      <c r="L131" s="11" t="s">
        <v>9</v>
      </c>
    </row>
    <row r="132" spans="1:12" x14ac:dyDescent="0.25">
      <c r="A132" s="97"/>
      <c r="B132" s="8" t="s">
        <v>209</v>
      </c>
      <c r="C132" s="89" t="str">
        <f>IF($O$1="EN",INDEX(content,MATCH(B132,symbol,0),2),IF($O$1="NL",INDEX(content,MATCH(B132,symbol,0),3),IF($O$1="FR",INDEX(content,MATCH(B132,symbol,0),4),IF($O$1="DE",INDEX(content,MATCH(B132,symbol,0),5),IF($O$1="PL",INDEX(content,MATCH(B132,symbol,0),6))))))</f>
        <v>B</v>
      </c>
      <c r="D132" s="89"/>
      <c r="E132" s="89"/>
      <c r="F132" s="89"/>
      <c r="G132" s="89"/>
      <c r="H132" s="89"/>
      <c r="I132" s="89"/>
      <c r="J132" s="89"/>
      <c r="K132" s="89"/>
      <c r="L132" s="89"/>
    </row>
    <row r="133" spans="1:12" x14ac:dyDescent="0.25">
      <c r="A133" s="98"/>
      <c r="B133" s="18" t="s">
        <v>189</v>
      </c>
      <c r="C133" s="12" t="str">
        <f>IF($O$1="EN",INDEX(content,MATCH(B133,symbol,0),2),IF($O$1="NL",INDEX(content,MATCH(B133,symbol,0),3),IF($O$1="FR",INDEX(content,MATCH(B133,symbol,0),4),IF($O$1="DE",INDEX(content,MATCH(B133,symbol,0),5),IF($O$1="PL",INDEX(content,MATCH(B133,symbol,0),6))))))&amp;" -40°C to +70°C"</f>
        <v>B -40°C to +70°C</v>
      </c>
      <c r="D133" s="13" t="s">
        <v>194</v>
      </c>
      <c r="E133" s="13" t="s">
        <v>326</v>
      </c>
      <c r="F133" s="13">
        <v>3.5</v>
      </c>
      <c r="G133" s="13">
        <v>3.5</v>
      </c>
      <c r="H133" s="13">
        <v>3.5</v>
      </c>
      <c r="I133" s="13">
        <v>3.5</v>
      </c>
      <c r="J133" s="13">
        <v>3.5</v>
      </c>
      <c r="K133" s="13" t="s">
        <v>326</v>
      </c>
      <c r="L133" s="13" t="s">
        <v>326</v>
      </c>
    </row>
    <row r="134" spans="1:12" x14ac:dyDescent="0.25">
      <c r="A134" s="98"/>
      <c r="B134" s="18" t="s">
        <v>188</v>
      </c>
      <c r="C134" s="12" t="str">
        <f>IF($O$1="EN",INDEX(content,MATCH(B134,symbol,0),2),IF($O$1="NL",INDEX(content,MATCH(B134,symbol,0),3),IF($O$1="FR",INDEX(content,MATCH(B134,symbol,0),4),IF($O$1="DE",INDEX(content,MATCH(B134,symbol,0),5),IF($O$1="PL",INDEX(content,MATCH(B134,symbol,0),6))))))</f>
        <v>B</v>
      </c>
      <c r="D134" s="13" t="s">
        <v>187</v>
      </c>
      <c r="E134" s="70">
        <v>1.8</v>
      </c>
      <c r="F134" s="70"/>
      <c r="G134" s="70"/>
      <c r="H134" s="70"/>
      <c r="I134" s="70"/>
      <c r="J134" s="70"/>
      <c r="K134" s="70"/>
      <c r="L134" s="70"/>
    </row>
    <row r="135" spans="1:12" x14ac:dyDescent="0.25">
      <c r="A135" s="98"/>
      <c r="B135" s="8" t="s">
        <v>210</v>
      </c>
      <c r="C135" s="89" t="str">
        <f>IF($O$1="EN",INDEX(content,MATCH(B135,symbol,0),2),IF($O$1="NL",INDEX(content,MATCH(B135,symbol,0),3),IF($O$1="FR",INDEX(content,MATCH(B135,symbol,0),4),IF($O$1="DE",INDEX(content,MATCH(B135,symbol,0),5),IF($O$1="PL",INDEX(content,MATCH(B135,symbol,0),6))))))</f>
        <v>B</v>
      </c>
      <c r="D135" s="89"/>
      <c r="E135" s="89"/>
      <c r="F135" s="89"/>
      <c r="G135" s="89"/>
      <c r="H135" s="89"/>
      <c r="I135" s="89"/>
      <c r="J135" s="89"/>
      <c r="K135" s="89"/>
      <c r="L135" s="89"/>
    </row>
    <row r="136" spans="1:12" x14ac:dyDescent="0.25">
      <c r="A136" s="98"/>
      <c r="B136" s="18" t="s">
        <v>189</v>
      </c>
      <c r="C136" s="12" t="str">
        <f>IF($O$1="EN",INDEX(content,MATCH(B136,symbol,0),2),IF($O$1="NL",INDEX(content,MATCH(B136,symbol,0),3),IF($O$1="FR",INDEX(content,MATCH(B136,symbol,0),4),IF($O$1="DE",INDEX(content,MATCH(B136,symbol,0),5),IF($O$1="PL",INDEX(content,MATCH(B136,symbol,0),6))))))&amp;" -40°C to +70°C"</f>
        <v>B -40°C to +70°C</v>
      </c>
      <c r="D136" s="13" t="s">
        <v>194</v>
      </c>
      <c r="E136" s="13" t="s">
        <v>326</v>
      </c>
      <c r="F136" s="13">
        <v>3.5</v>
      </c>
      <c r="G136" s="13">
        <v>3.5</v>
      </c>
      <c r="H136" s="13">
        <v>3.5</v>
      </c>
      <c r="I136" s="13">
        <v>3.5</v>
      </c>
      <c r="J136" s="13">
        <v>3.5</v>
      </c>
      <c r="K136" s="13" t="s">
        <v>326</v>
      </c>
      <c r="L136" s="13" t="s">
        <v>326</v>
      </c>
    </row>
    <row r="137" spans="1:12" x14ac:dyDescent="0.25">
      <c r="A137" s="99"/>
      <c r="B137" s="18" t="s">
        <v>188</v>
      </c>
      <c r="C137" s="12" t="str">
        <f>IF($O$1="EN",INDEX(content,MATCH(B137,symbol,0),2),IF($O$1="NL",INDEX(content,MATCH(B137,symbol,0),3),IF($O$1="FR",INDEX(content,MATCH(B137,symbol,0),4),IF($O$1="DE",INDEX(content,MATCH(B137,symbol,0),5),IF($O$1="PL",INDEX(content,MATCH(B137,symbol,0),6))))))</f>
        <v>B</v>
      </c>
      <c r="D137" s="13" t="s">
        <v>187</v>
      </c>
      <c r="E137" s="70">
        <v>2.1</v>
      </c>
      <c r="F137" s="70"/>
      <c r="G137" s="70"/>
      <c r="H137" s="70"/>
      <c r="I137" s="70"/>
      <c r="J137" s="70"/>
      <c r="K137" s="70"/>
      <c r="L137" s="70"/>
    </row>
    <row r="139" spans="1:12" ht="15" customHeight="1" x14ac:dyDescent="0.25">
      <c r="A139" s="8" t="s">
        <v>220</v>
      </c>
      <c r="B139" s="72" t="str">
        <f>IF($O$1="EN",INDEX(content,MATCH(A139,symbol,0),2),IF($O$1="NL",INDEX(content,MATCH(A139,symbol,0),3),IF($O$1="FR",INDEX(content,MATCH(A139,symbol,0),4),IF($O$1="DE",INDEX(content,MATCH(A139,symbol,0),5),IF($O$1="PL",INDEX(content,MATCH(A139,symbol,0),6))))))</f>
        <v>A-B</v>
      </c>
      <c r="C139" s="73"/>
      <c r="D139" s="73"/>
      <c r="E139" s="73"/>
      <c r="F139" s="73"/>
      <c r="G139" s="73"/>
      <c r="H139" s="73"/>
      <c r="I139" s="73"/>
      <c r="J139" s="73"/>
      <c r="K139" s="73"/>
      <c r="L139" s="74"/>
    </row>
    <row r="140" spans="1:12" x14ac:dyDescent="0.25">
      <c r="A140" s="100"/>
      <c r="B140" s="83"/>
      <c r="C140" s="84"/>
      <c r="D140" s="17"/>
      <c r="E140" s="11" t="s">
        <v>2</v>
      </c>
      <c r="F140" s="11" t="s">
        <v>3</v>
      </c>
      <c r="G140" s="11" t="s">
        <v>4</v>
      </c>
      <c r="H140" s="11" t="s">
        <v>5</v>
      </c>
      <c r="I140" s="11" t="s">
        <v>6</v>
      </c>
      <c r="J140" s="11" t="s">
        <v>7</v>
      </c>
      <c r="K140" s="11" t="s">
        <v>8</v>
      </c>
      <c r="L140" s="11" t="s">
        <v>9</v>
      </c>
    </row>
    <row r="141" spans="1:12" x14ac:dyDescent="0.25">
      <c r="A141" s="100"/>
      <c r="B141" s="12" t="s">
        <v>205</v>
      </c>
      <c r="C141" s="12" t="str">
        <f>IF($O$1="EN",INDEX(content,MATCH(B141,symbol,0),2),IF($O$1="NL",INDEX(content,MATCH(B141,symbol,0),3),IF($O$1="FR",INDEX(content,MATCH(B141,symbol,0),4),IF($O$1="DE",INDEX(content,MATCH(B141,symbol,0),5),IF($O$1="PL",INDEX(content,MATCH(B141,symbol,0),6))))))&amp;" grade 4.6"</f>
        <v>A-B grade 4.6</v>
      </c>
      <c r="D141" s="13" t="s">
        <v>254</v>
      </c>
      <c r="E141" s="13" t="s">
        <v>326</v>
      </c>
      <c r="F141" s="13">
        <v>7</v>
      </c>
      <c r="G141" s="13">
        <v>10</v>
      </c>
      <c r="H141" s="13">
        <v>23</v>
      </c>
      <c r="I141" s="13">
        <v>30</v>
      </c>
      <c r="J141" s="13">
        <v>40</v>
      </c>
      <c r="K141" s="13" t="s">
        <v>326</v>
      </c>
      <c r="L141" s="13" t="s">
        <v>326</v>
      </c>
    </row>
    <row r="142" spans="1:12" ht="12.75" x14ac:dyDescent="0.25">
      <c r="A142" s="100"/>
      <c r="B142" s="18" t="s">
        <v>271</v>
      </c>
      <c r="C142" s="12" t="str">
        <f>IF($O$1="EN",INDEX(content,MATCH(B142,symbol,0),2),IF($O$1="NL",INDEX(content,MATCH(B142,symbol,0),3),IF($O$1="FR",INDEX(content,MATCH(B142,symbol,0),4),IF($O$1="DE",INDEX(content,MATCH(B142,symbol,0),5),IF($O$1="PL",INDEX(content,MATCH(B142,symbol,0),6))))))</f>
        <v>A-B</v>
      </c>
      <c r="D142" s="13" t="s">
        <v>187</v>
      </c>
      <c r="E142" s="75">
        <v>1.67</v>
      </c>
      <c r="F142" s="76"/>
      <c r="G142" s="76"/>
      <c r="H142" s="76"/>
      <c r="I142" s="76"/>
      <c r="J142" s="76"/>
      <c r="K142" s="76"/>
      <c r="L142" s="77"/>
    </row>
    <row r="143" spans="1:12" x14ac:dyDescent="0.25">
      <c r="A143" s="100"/>
      <c r="B143" s="12" t="s">
        <v>205</v>
      </c>
      <c r="C143" s="12" t="str">
        <f>IF($O$1="EN",INDEX(content,MATCH(B143,symbol,0),2),IF($O$1="NL",INDEX(content,MATCH(B143,symbol,0),3),IF($O$1="FR",INDEX(content,MATCH(B143,symbol,0),4),IF($O$1="DE",INDEX(content,MATCH(B143,symbol,0),5),IF($O$1="PL",INDEX(content,MATCH(B143,symbol,0),6))))))&amp;" grade 5.8"</f>
        <v>A-B grade 5.8</v>
      </c>
      <c r="D143" s="13" t="s">
        <v>254</v>
      </c>
      <c r="E143" s="13" t="s">
        <v>326</v>
      </c>
      <c r="F143" s="13">
        <v>9</v>
      </c>
      <c r="G143" s="13">
        <v>13</v>
      </c>
      <c r="H143" s="13">
        <v>28</v>
      </c>
      <c r="I143" s="13">
        <v>38</v>
      </c>
      <c r="J143" s="13">
        <v>51</v>
      </c>
      <c r="K143" s="13" t="s">
        <v>326</v>
      </c>
      <c r="L143" s="13" t="s">
        <v>326</v>
      </c>
    </row>
    <row r="144" spans="1:12" ht="12.75" x14ac:dyDescent="0.25">
      <c r="A144" s="100"/>
      <c r="B144" s="18" t="s">
        <v>271</v>
      </c>
      <c r="C144" s="12" t="str">
        <f>IF($O$1="EN",INDEX(content,MATCH(B144,symbol,0),2),IF($O$1="NL",INDEX(content,MATCH(B144,symbol,0),3),IF($O$1="FR",INDEX(content,MATCH(B144,symbol,0),4),IF($O$1="DE",INDEX(content,MATCH(B144,symbol,0),5),IF($O$1="PL",INDEX(content,MATCH(B144,symbol,0),6))))))</f>
        <v>A-B</v>
      </c>
      <c r="D144" s="13" t="s">
        <v>187</v>
      </c>
      <c r="E144" s="70">
        <v>1.25</v>
      </c>
      <c r="F144" s="70"/>
      <c r="G144" s="70"/>
      <c r="H144" s="70"/>
      <c r="I144" s="70"/>
      <c r="J144" s="70"/>
      <c r="K144" s="70"/>
      <c r="L144" s="70"/>
    </row>
    <row r="145" spans="1:12" x14ac:dyDescent="0.25">
      <c r="A145" s="100"/>
      <c r="B145" s="12" t="s">
        <v>205</v>
      </c>
      <c r="C145" s="12" t="str">
        <f>IF($O$1="EN",INDEX(content,MATCH(B145,symbol,0),2),IF($O$1="NL",INDEX(content,MATCH(B145,symbol,0),3),IF($O$1="FR",INDEX(content,MATCH(B145,symbol,0),4),IF($O$1="DE",INDEX(content,MATCH(B145,symbol,0),5),IF($O$1="PL",INDEX(content,MATCH(B145,symbol,0),6))))))&amp;" grade 8.8"</f>
        <v>A-B grade 8.8</v>
      </c>
      <c r="D145" s="13" t="s">
        <v>254</v>
      </c>
      <c r="E145" s="13" t="s">
        <v>326</v>
      </c>
      <c r="F145" s="13">
        <v>14</v>
      </c>
      <c r="G145" s="13">
        <v>21</v>
      </c>
      <c r="H145" s="13">
        <v>45</v>
      </c>
      <c r="I145" s="13">
        <v>61</v>
      </c>
      <c r="J145" s="13">
        <v>81</v>
      </c>
      <c r="K145" s="13" t="s">
        <v>326</v>
      </c>
      <c r="L145" s="13" t="s">
        <v>326</v>
      </c>
    </row>
    <row r="146" spans="1:12" ht="12.75" x14ac:dyDescent="0.25">
      <c r="A146" s="100"/>
      <c r="B146" s="18" t="s">
        <v>271</v>
      </c>
      <c r="C146" s="12" t="str">
        <f>IF($O$1="EN",INDEX(content,MATCH(B146,symbol,0),2),IF($O$1="NL",INDEX(content,MATCH(B146,symbol,0),3),IF($O$1="FR",INDEX(content,MATCH(B146,symbol,0),4),IF($O$1="DE",INDEX(content,MATCH(B146,symbol,0),5),IF($O$1="PL",INDEX(content,MATCH(B146,symbol,0),6))))))</f>
        <v>A-B</v>
      </c>
      <c r="D146" s="13" t="s">
        <v>187</v>
      </c>
      <c r="E146" s="70">
        <v>1.25</v>
      </c>
      <c r="F146" s="70"/>
      <c r="G146" s="70"/>
      <c r="H146" s="70"/>
      <c r="I146" s="70"/>
      <c r="J146" s="70"/>
      <c r="K146" s="70"/>
      <c r="L146" s="70"/>
    </row>
    <row r="147" spans="1:12" x14ac:dyDescent="0.25">
      <c r="A147" s="100"/>
      <c r="B147" s="12" t="s">
        <v>205</v>
      </c>
      <c r="C147" s="12" t="str">
        <f>IF($O$1="EN",INDEX(content,MATCH(B147,symbol,0),2),IF($O$1="NL",INDEX(content,MATCH(B147,symbol,0),3),IF($O$1="FR",INDEX(content,MATCH(B147,symbol,0),4),IF($O$1="DE",INDEX(content,MATCH(B147,symbol,0),5),IF($O$1="PL",INDEX(content,MATCH(B147,symbol,0),6))))))&amp;" grade 10.9"</f>
        <v>A-B grade 10.9</v>
      </c>
      <c r="D147" s="13" t="s">
        <v>254</v>
      </c>
      <c r="E147" s="13" t="s">
        <v>326</v>
      </c>
      <c r="F147" s="13">
        <v>18</v>
      </c>
      <c r="G147" s="13">
        <v>26</v>
      </c>
      <c r="H147" s="13">
        <v>56</v>
      </c>
      <c r="I147" s="13">
        <v>76</v>
      </c>
      <c r="J147" s="13">
        <v>101</v>
      </c>
      <c r="K147" s="13" t="s">
        <v>326</v>
      </c>
      <c r="L147" s="13" t="s">
        <v>326</v>
      </c>
    </row>
    <row r="148" spans="1:12" ht="12.75" x14ac:dyDescent="0.25">
      <c r="A148" s="100"/>
      <c r="B148" s="18" t="s">
        <v>271</v>
      </c>
      <c r="C148" s="12" t="str">
        <f>IF($O$1="EN",INDEX(content,MATCH(B148,symbol,0),2),IF($O$1="NL",INDEX(content,MATCH(B148,symbol,0),3),IF($O$1="FR",INDEX(content,MATCH(B148,symbol,0),4),IF($O$1="DE",INDEX(content,MATCH(B148,symbol,0),5),IF($O$1="PL",INDEX(content,MATCH(B148,symbol,0),6))))))</f>
        <v>A-B</v>
      </c>
      <c r="D148" s="13" t="s">
        <v>187</v>
      </c>
      <c r="E148" s="70">
        <v>1.5</v>
      </c>
      <c r="F148" s="70"/>
      <c r="G148" s="70"/>
      <c r="H148" s="70"/>
      <c r="I148" s="70"/>
      <c r="J148" s="70"/>
      <c r="K148" s="70"/>
      <c r="L148" s="70"/>
    </row>
    <row r="149" spans="1:12" x14ac:dyDescent="0.25">
      <c r="A149" s="100"/>
      <c r="B149" s="12" t="s">
        <v>205</v>
      </c>
      <c r="C149" s="12" t="str">
        <f>IF($O$1="EN",INDEX(content,MATCH(B149,symbol,0),2),IF($O$1="NL",INDEX(content,MATCH(B149,symbol,0),3),IF($O$1="FR",INDEX(content,MATCH(B149,symbol,0),4),IF($O$1="DE",INDEX(content,MATCH(B149,symbol,0),5),IF($O$1="PL",INDEX(content,MATCH(B149,symbol,0),6))))))&amp;" A2-70 / A4-70 "</f>
        <v xml:space="preserve">A-B A2-70 / A4-70 </v>
      </c>
      <c r="D149" s="13" t="s">
        <v>254</v>
      </c>
      <c r="E149" s="13" t="s">
        <v>326</v>
      </c>
      <c r="F149" s="13">
        <v>12</v>
      </c>
      <c r="G149" s="13">
        <v>18</v>
      </c>
      <c r="H149" s="13">
        <v>39</v>
      </c>
      <c r="I149" s="13">
        <v>53</v>
      </c>
      <c r="J149" s="13">
        <v>71</v>
      </c>
      <c r="K149" s="13" t="s">
        <v>326</v>
      </c>
      <c r="L149" s="13" t="s">
        <v>326</v>
      </c>
    </row>
    <row r="150" spans="1:12" ht="12.75" x14ac:dyDescent="0.25">
      <c r="A150" s="100"/>
      <c r="B150" s="18" t="s">
        <v>271</v>
      </c>
      <c r="C150" s="12" t="str">
        <f>IF($O$1="EN",INDEX(content,MATCH(B150,symbol,0),2),IF($O$1="NL",INDEX(content,MATCH(B150,symbol,0),3),IF($O$1="FR",INDEX(content,MATCH(B150,symbol,0),4),IF($O$1="DE",INDEX(content,MATCH(B150,symbol,0),5),IF($O$1="PL",INDEX(content,MATCH(B150,symbol,0),6))))))</f>
        <v>A-B</v>
      </c>
      <c r="D150" s="13" t="s">
        <v>187</v>
      </c>
      <c r="E150" s="70">
        <v>1.56</v>
      </c>
      <c r="F150" s="70"/>
      <c r="G150" s="70"/>
      <c r="H150" s="70"/>
      <c r="I150" s="70"/>
      <c r="J150" s="70"/>
      <c r="K150" s="70"/>
      <c r="L150" s="70"/>
    </row>
    <row r="151" spans="1:12" x14ac:dyDescent="0.25">
      <c r="A151" s="100"/>
      <c r="B151" s="12" t="s">
        <v>205</v>
      </c>
      <c r="C151" s="12" t="str">
        <f>IF($O$1="EN",INDEX(content,MATCH(B151,symbol,0),2),IF($O$1="NL",INDEX(content,MATCH(B151,symbol,0),3),IF($O$1="FR",INDEX(content,MATCH(B151,symbol,0),4),IF($O$1="DE",INDEX(content,MATCH(B151,symbol,0),5),IF($O$1="PL",INDEX(content,MATCH(B151,symbol,0),6))))))&amp;" A4-80 "</f>
        <v xml:space="preserve">A-B A4-80 </v>
      </c>
      <c r="D151" s="13" t="s">
        <v>254</v>
      </c>
      <c r="E151" s="13" t="s">
        <v>326</v>
      </c>
      <c r="F151" s="13">
        <v>14</v>
      </c>
      <c r="G151" s="13">
        <v>21</v>
      </c>
      <c r="H151" s="13">
        <v>45</v>
      </c>
      <c r="I151" s="13">
        <v>61</v>
      </c>
      <c r="J151" s="13">
        <v>81</v>
      </c>
      <c r="K151" s="13" t="s">
        <v>326</v>
      </c>
      <c r="L151" s="13" t="s">
        <v>326</v>
      </c>
    </row>
    <row r="152" spans="1:12" ht="12.75" x14ac:dyDescent="0.25">
      <c r="A152" s="100"/>
      <c r="B152" s="18" t="s">
        <v>271</v>
      </c>
      <c r="C152" s="12" t="str">
        <f>IF($O$1="EN",INDEX(content,MATCH(B152,symbol,0),2),IF($O$1="NL",INDEX(content,MATCH(B152,symbol,0),3),IF($O$1="FR",INDEX(content,MATCH(B152,symbol,0),4),IF($O$1="DE",INDEX(content,MATCH(B152,symbol,0),5),IF($O$1="PL",INDEX(content,MATCH(B152,symbol,0),6))))))</f>
        <v>A-B</v>
      </c>
      <c r="D152" s="13" t="s">
        <v>187</v>
      </c>
      <c r="E152" s="70">
        <v>1.33</v>
      </c>
      <c r="F152" s="70"/>
      <c r="G152" s="70"/>
      <c r="H152" s="70"/>
      <c r="I152" s="70"/>
      <c r="J152" s="70"/>
      <c r="K152" s="70"/>
      <c r="L152" s="70"/>
    </row>
    <row r="153" spans="1:12" x14ac:dyDescent="0.25">
      <c r="A153" s="100"/>
      <c r="B153" s="12" t="s">
        <v>205</v>
      </c>
      <c r="C153" s="12" t="str">
        <f>IF($O$1="EN",INDEX(content,MATCH(B153,symbol,0),2),IF($O$1="NL",INDEX(content,MATCH(B153,symbol,0),3),IF($O$1="FR",INDEX(content,MATCH(B153,symbol,0),4),IF($O$1="DE",INDEX(content,MATCH(B153,symbol,0),5),IF($O$1="PL",INDEX(content,MATCH(B153,symbol,0),6))))))&amp;" 1.4529"</f>
        <v>A-B 1.4529</v>
      </c>
      <c r="D153" s="13" t="s">
        <v>254</v>
      </c>
      <c r="E153" s="13" t="s">
        <v>326</v>
      </c>
      <c r="F153" s="13">
        <v>12</v>
      </c>
      <c r="G153" s="13">
        <v>18</v>
      </c>
      <c r="H153" s="13">
        <v>39</v>
      </c>
      <c r="I153" s="13">
        <v>53</v>
      </c>
      <c r="J153" s="13">
        <v>71</v>
      </c>
      <c r="K153" s="13" t="s">
        <v>326</v>
      </c>
      <c r="L153" s="13" t="s">
        <v>326</v>
      </c>
    </row>
    <row r="154" spans="1:12" ht="12.75" x14ac:dyDescent="0.25">
      <c r="A154" s="100"/>
      <c r="B154" s="18" t="s">
        <v>271</v>
      </c>
      <c r="C154" s="12" t="str">
        <f>IF($O$1="EN",INDEX(content,MATCH(B154,symbol,0),2),IF($O$1="NL",INDEX(content,MATCH(B154,symbol,0),3),IF($O$1="FR",INDEX(content,MATCH(B154,symbol,0),4),IF($O$1="DE",INDEX(content,MATCH(B154,symbol,0),5),IF($O$1="PL",INDEX(content,MATCH(B154,symbol,0),6))))))</f>
        <v>A-B</v>
      </c>
      <c r="D154" s="13" t="s">
        <v>187</v>
      </c>
      <c r="E154" s="70">
        <v>1.25</v>
      </c>
      <c r="F154" s="70"/>
      <c r="G154" s="70"/>
      <c r="H154" s="70"/>
      <c r="I154" s="70"/>
      <c r="J154" s="70"/>
      <c r="K154" s="70"/>
      <c r="L154" s="70"/>
    </row>
    <row r="158" spans="1:12" x14ac:dyDescent="0.25">
      <c r="A158" s="21" t="s">
        <v>247</v>
      </c>
      <c r="B158" s="82" t="str">
        <f>IF($O$1="EN",INDEX(content,MATCH(A158,symbol,0),2),IF($O$1="NL",INDEX(content,MATCH(A158,symbol,0),3),IF($O$1="FR",INDEX(content,MATCH(A158,symbol,0),4),IF($O$1="DE",INDEX(content,MATCH(A158,symbol,0),5),IF($O$1="PL",INDEX(content,MATCH(A158,symbol,0),6))))))</f>
        <v>B</v>
      </c>
      <c r="C158" s="82"/>
      <c r="D158" s="82"/>
      <c r="E158" s="82"/>
      <c r="F158" s="82"/>
      <c r="G158" s="82"/>
      <c r="H158" s="82"/>
      <c r="I158" s="82"/>
      <c r="J158" s="82"/>
      <c r="K158" s="82"/>
      <c r="L158" s="82"/>
    </row>
    <row r="160" spans="1:12" x14ac:dyDescent="0.25">
      <c r="A160" s="8" t="s">
        <v>213</v>
      </c>
      <c r="B160" s="72" t="str">
        <f>IF($O$1="EN",INDEX(content,MATCH(A160,symbol,0),2),IF($O$1="NL",INDEX(content,MATCH(A160,symbol,0),3),IF($O$1="FR",INDEX(content,MATCH(A160,symbol,0),4),IF($O$1="DE",INDEX(content,MATCH(A160,symbol,0),5),IF($O$1="PL",INDEX(content,MATCH(A160,symbol,0),6))))))</f>
        <v>A-B-C-D-E</v>
      </c>
      <c r="C160" s="73"/>
      <c r="D160" s="73"/>
      <c r="E160" s="73"/>
      <c r="F160" s="73"/>
      <c r="G160" s="73"/>
      <c r="H160" s="73"/>
      <c r="I160" s="73"/>
      <c r="J160" s="73"/>
      <c r="K160" s="74"/>
      <c r="L160" s="26"/>
    </row>
    <row r="161" spans="1:12" ht="15" x14ac:dyDescent="0.25">
      <c r="A161" s="100"/>
      <c r="B161" s="17"/>
      <c r="C161" s="17"/>
      <c r="D161" s="11"/>
      <c r="E161" s="11" t="s">
        <v>282</v>
      </c>
      <c r="F161" s="27" t="s">
        <v>252</v>
      </c>
      <c r="G161" s="11" t="s">
        <v>283</v>
      </c>
      <c r="H161" s="27" t="s">
        <v>253</v>
      </c>
      <c r="I161" s="11" t="s">
        <v>284</v>
      </c>
      <c r="J161" s="11" t="s">
        <v>285</v>
      </c>
      <c r="K161" s="11" t="s">
        <v>286</v>
      </c>
      <c r="L161" s="28"/>
    </row>
    <row r="162" spans="1:12" ht="12.75" x14ac:dyDescent="0.25">
      <c r="A162" s="100"/>
      <c r="B162" s="12" t="s">
        <v>260</v>
      </c>
      <c r="C162" s="12" t="str">
        <f t="shared" ref="C162:C173" si="2">IF($O$1="EN",INDEX(content,MATCH(B162,symbol,0),2),IF($O$1="NL",INDEX(content,MATCH(B162,symbol,0),3),IF($O$1="FR",INDEX(content,MATCH(B162,symbol,0),4),IF($O$1="DE",INDEX(content,MATCH(B162,symbol,0),5),IF($O$1="PL",INDEX(content,MATCH(B162,symbol,0),6))))))</f>
        <v>A-B-C-D-E</v>
      </c>
      <c r="D162" s="13" t="s">
        <v>185</v>
      </c>
      <c r="E162" s="13">
        <v>12</v>
      </c>
      <c r="F162" s="13">
        <v>14</v>
      </c>
      <c r="G162" s="13">
        <v>16</v>
      </c>
      <c r="H162" s="13">
        <v>20</v>
      </c>
      <c r="I162" s="13">
        <v>25</v>
      </c>
      <c r="J162" s="13">
        <v>32</v>
      </c>
      <c r="K162" s="13">
        <v>40</v>
      </c>
    </row>
    <row r="163" spans="1:12" ht="12.75" x14ac:dyDescent="0.25">
      <c r="A163" s="100"/>
      <c r="B163" s="14" t="s">
        <v>261</v>
      </c>
      <c r="C163" s="12" t="str">
        <f t="shared" si="2"/>
        <v>A-B-C-D-E</v>
      </c>
      <c r="D163" s="13" t="s">
        <v>186</v>
      </c>
      <c r="E163" s="13">
        <v>10</v>
      </c>
      <c r="F163" s="13">
        <v>20</v>
      </c>
      <c r="G163" s="13">
        <v>40</v>
      </c>
      <c r="H163" s="13">
        <v>80</v>
      </c>
      <c r="I163" s="13">
        <v>120</v>
      </c>
      <c r="J163" s="13">
        <v>180</v>
      </c>
      <c r="K163" s="13">
        <v>200</v>
      </c>
    </row>
    <row r="164" spans="1:12" ht="12.75" x14ac:dyDescent="0.25">
      <c r="A164" s="100"/>
      <c r="B164" s="12" t="s">
        <v>262</v>
      </c>
      <c r="C164" s="15" t="str">
        <f t="shared" si="2"/>
        <v>A-B-C-D-E</v>
      </c>
      <c r="D164" s="13" t="s">
        <v>185</v>
      </c>
      <c r="E164" s="13">
        <v>64</v>
      </c>
      <c r="F164" s="13">
        <v>80</v>
      </c>
      <c r="G164" s="13">
        <v>96</v>
      </c>
      <c r="H164" s="13">
        <v>128</v>
      </c>
      <c r="I164" s="13">
        <v>160</v>
      </c>
      <c r="J164" s="13">
        <v>200</v>
      </c>
      <c r="K164" s="13">
        <v>256</v>
      </c>
    </row>
    <row r="165" spans="1:12" ht="12.75" x14ac:dyDescent="0.25">
      <c r="A165" s="100"/>
      <c r="B165" s="12" t="s">
        <v>263</v>
      </c>
      <c r="C165" s="12" t="str">
        <f t="shared" si="2"/>
        <v>A-B-C-D-E</v>
      </c>
      <c r="D165" s="13" t="s">
        <v>185</v>
      </c>
      <c r="E165" s="13">
        <v>64</v>
      </c>
      <c r="F165" s="13">
        <v>80</v>
      </c>
      <c r="G165" s="13">
        <v>96</v>
      </c>
      <c r="H165" s="13">
        <v>128</v>
      </c>
      <c r="I165" s="13">
        <v>160</v>
      </c>
      <c r="J165" s="13">
        <v>200</v>
      </c>
      <c r="K165" s="13">
        <v>256</v>
      </c>
    </row>
    <row r="166" spans="1:12" ht="12.75" x14ac:dyDescent="0.25">
      <c r="A166" s="100"/>
      <c r="B166" s="12" t="s">
        <v>264</v>
      </c>
      <c r="C166" s="12" t="str">
        <f t="shared" si="2"/>
        <v>A-B-C-D-E</v>
      </c>
      <c r="D166" s="13" t="s">
        <v>185</v>
      </c>
      <c r="E166" s="13">
        <v>35</v>
      </c>
      <c r="F166" s="13">
        <v>40</v>
      </c>
      <c r="G166" s="13">
        <v>50</v>
      </c>
      <c r="H166" s="13">
        <v>65</v>
      </c>
      <c r="I166" s="13">
        <v>80</v>
      </c>
      <c r="J166" s="13">
        <v>100</v>
      </c>
      <c r="K166" s="13">
        <v>130</v>
      </c>
    </row>
    <row r="167" spans="1:12" ht="12.75" x14ac:dyDescent="0.25">
      <c r="A167" s="100"/>
      <c r="B167" s="12" t="s">
        <v>265</v>
      </c>
      <c r="C167" s="12" t="str">
        <f t="shared" si="2"/>
        <v>A-B-C-D-E</v>
      </c>
      <c r="D167" s="13" t="s">
        <v>185</v>
      </c>
      <c r="E167" s="13">
        <v>35</v>
      </c>
      <c r="F167" s="13">
        <v>40</v>
      </c>
      <c r="G167" s="13">
        <v>50</v>
      </c>
      <c r="H167" s="13">
        <v>65</v>
      </c>
      <c r="I167" s="13">
        <v>80</v>
      </c>
      <c r="J167" s="13">
        <v>100</v>
      </c>
      <c r="K167" s="13">
        <v>130</v>
      </c>
    </row>
    <row r="168" spans="1:12" ht="12.75" x14ac:dyDescent="0.25">
      <c r="A168" s="100"/>
      <c r="B168" s="12" t="s">
        <v>266</v>
      </c>
      <c r="C168" s="12" t="str">
        <f t="shared" si="2"/>
        <v>A-B-C-D-E</v>
      </c>
      <c r="D168" s="13" t="s">
        <v>185</v>
      </c>
      <c r="E168" s="75" t="s">
        <v>267</v>
      </c>
      <c r="F168" s="76"/>
      <c r="G168" s="77"/>
      <c r="H168" s="75" t="s">
        <v>268</v>
      </c>
      <c r="I168" s="76"/>
      <c r="J168" s="76"/>
      <c r="K168" s="77"/>
    </row>
    <row r="169" spans="1:12" ht="12.75" x14ac:dyDescent="0.25">
      <c r="A169" s="100"/>
      <c r="B169" s="12" t="s">
        <v>269</v>
      </c>
      <c r="C169" s="15" t="str">
        <f t="shared" si="2"/>
        <v>A-B-C-D-E</v>
      </c>
      <c r="D169" s="13" t="s">
        <v>185</v>
      </c>
      <c r="E169" s="13">
        <v>160</v>
      </c>
      <c r="F169" s="13">
        <v>200</v>
      </c>
      <c r="G169" s="13">
        <v>240</v>
      </c>
      <c r="H169" s="13">
        <v>320</v>
      </c>
      <c r="I169" s="13">
        <v>400</v>
      </c>
      <c r="J169" s="13">
        <v>500</v>
      </c>
      <c r="K169" s="13">
        <v>640</v>
      </c>
    </row>
    <row r="170" spans="1:12" ht="12.75" x14ac:dyDescent="0.25">
      <c r="A170" s="100"/>
      <c r="B170" s="12" t="s">
        <v>263</v>
      </c>
      <c r="C170" s="12" t="str">
        <f t="shared" si="2"/>
        <v>A-B-C-D-E</v>
      </c>
      <c r="D170" s="13" t="s">
        <v>185</v>
      </c>
      <c r="E170" s="13">
        <v>160</v>
      </c>
      <c r="F170" s="13">
        <v>200</v>
      </c>
      <c r="G170" s="13">
        <v>240</v>
      </c>
      <c r="H170" s="13">
        <v>320</v>
      </c>
      <c r="I170" s="13">
        <v>400</v>
      </c>
      <c r="J170" s="13">
        <v>500</v>
      </c>
      <c r="K170" s="13">
        <v>640</v>
      </c>
    </row>
    <row r="171" spans="1:12" ht="12.75" x14ac:dyDescent="0.25">
      <c r="A171" s="100"/>
      <c r="B171" s="12" t="s">
        <v>264</v>
      </c>
      <c r="C171" s="12" t="str">
        <f t="shared" si="2"/>
        <v>A-B-C-D-E</v>
      </c>
      <c r="D171" s="13" t="s">
        <v>185</v>
      </c>
      <c r="E171" s="13">
        <v>80</v>
      </c>
      <c r="F171" s="13">
        <v>100</v>
      </c>
      <c r="G171" s="13">
        <v>120</v>
      </c>
      <c r="H171" s="13">
        <v>160</v>
      </c>
      <c r="I171" s="13">
        <v>200</v>
      </c>
      <c r="J171" s="13">
        <v>250</v>
      </c>
      <c r="K171" s="13">
        <v>320</v>
      </c>
    </row>
    <row r="172" spans="1:12" ht="12.75" x14ac:dyDescent="0.25">
      <c r="A172" s="100"/>
      <c r="B172" s="12" t="s">
        <v>265</v>
      </c>
      <c r="C172" s="12" t="str">
        <f t="shared" si="2"/>
        <v>A-B-C-D-E</v>
      </c>
      <c r="D172" s="13" t="s">
        <v>185</v>
      </c>
      <c r="E172" s="13">
        <v>80</v>
      </c>
      <c r="F172" s="13">
        <v>100</v>
      </c>
      <c r="G172" s="13">
        <v>120</v>
      </c>
      <c r="H172" s="13">
        <v>160</v>
      </c>
      <c r="I172" s="13">
        <v>200</v>
      </c>
      <c r="J172" s="13">
        <v>250</v>
      </c>
      <c r="K172" s="13">
        <v>320</v>
      </c>
    </row>
    <row r="173" spans="1:12" ht="12.75" x14ac:dyDescent="0.25">
      <c r="A173" s="100"/>
      <c r="B173" s="12" t="s">
        <v>266</v>
      </c>
      <c r="C173" s="12" t="str">
        <f t="shared" si="2"/>
        <v>A-B-C-D-E</v>
      </c>
      <c r="D173" s="13" t="s">
        <v>185</v>
      </c>
      <c r="E173" s="75" t="s">
        <v>267</v>
      </c>
      <c r="F173" s="76"/>
      <c r="G173" s="77"/>
      <c r="H173" s="75" t="s">
        <v>268</v>
      </c>
      <c r="I173" s="76"/>
      <c r="J173" s="76"/>
      <c r="K173" s="77"/>
    </row>
    <row r="175" spans="1:12" x14ac:dyDescent="0.25">
      <c r="A175" s="8" t="s">
        <v>240</v>
      </c>
      <c r="B175" s="72" t="str">
        <f>IF($O$1="EN",INDEX(content,MATCH(A175,symbol,0),2),IF($O$1="NL",INDEX(content,MATCH(A175,symbol,0),3),IF($O$1="FR",INDEX(content,MATCH(A175,symbol,0),4),IF($O$1="DE",INDEX(content,MATCH(A175,symbol,0),5),IF($O$1="PL",INDEX(content,MATCH(A175,symbol,0),6))))))</f>
        <v>A-B</v>
      </c>
      <c r="C175" s="73"/>
      <c r="D175" s="73"/>
      <c r="E175" s="73"/>
      <c r="F175" s="73"/>
      <c r="G175" s="73"/>
      <c r="H175" s="73"/>
      <c r="I175" s="73"/>
      <c r="J175" s="73"/>
      <c r="K175" s="74"/>
    </row>
    <row r="176" spans="1:12" ht="15" x14ac:dyDescent="0.25">
      <c r="A176" s="97"/>
      <c r="B176" s="17"/>
      <c r="C176" s="17"/>
      <c r="D176" s="11"/>
      <c r="E176" s="11" t="s">
        <v>282</v>
      </c>
      <c r="F176" s="27" t="s">
        <v>252</v>
      </c>
      <c r="G176" s="11" t="s">
        <v>283</v>
      </c>
      <c r="H176" s="27" t="s">
        <v>253</v>
      </c>
      <c r="I176" s="11" t="s">
        <v>284</v>
      </c>
      <c r="J176" s="11" t="s">
        <v>285</v>
      </c>
      <c r="K176" s="11" t="s">
        <v>286</v>
      </c>
    </row>
    <row r="177" spans="1:12" ht="12.75" x14ac:dyDescent="0.25">
      <c r="A177" s="98"/>
      <c r="B177" s="12" t="s">
        <v>270</v>
      </c>
      <c r="C177" s="12" t="str">
        <f>IF($O$1="EN",INDEX(content,MATCH(B177,symbol,0),2),IF($O$1="NL",INDEX(content,MATCH(B177,symbol,0),3),IF($O$1="FR",INDEX(content,MATCH(B177,symbol,0),4),IF($O$1="DE",INDEX(content,MATCH(B177,symbol,0),5),IF($O$1="PL",INDEX(content,MATCH(B177,symbol,0),6))))))&amp;" BSt 500 S"</f>
        <v>A-B BSt 500 S</v>
      </c>
      <c r="D177" s="13" t="s">
        <v>254</v>
      </c>
      <c r="E177" s="13">
        <v>28</v>
      </c>
      <c r="F177" s="13">
        <v>43</v>
      </c>
      <c r="G177" s="13">
        <v>62</v>
      </c>
      <c r="H177" s="13">
        <v>111</v>
      </c>
      <c r="I177" s="13">
        <v>173</v>
      </c>
      <c r="J177" s="13">
        <v>270</v>
      </c>
      <c r="K177" s="13">
        <v>442</v>
      </c>
    </row>
    <row r="178" spans="1:12" ht="12.75" x14ac:dyDescent="0.25">
      <c r="A178" s="99"/>
      <c r="B178" s="18" t="s">
        <v>271</v>
      </c>
      <c r="C178" s="12" t="str">
        <f>IF($O$1="EN",INDEX(content,MATCH(B178,symbol,0),2),IF($O$1="NL",INDEX(content,MATCH(B178,symbol,0),3),IF($O$1="FR",INDEX(content,MATCH(B178,symbol,0),4),IF($O$1="DE",INDEX(content,MATCH(B178,symbol,0),5),IF($O$1="PL",INDEX(content,MATCH(B178,symbol,0),6))))))</f>
        <v>A-B</v>
      </c>
      <c r="D178" s="13" t="s">
        <v>187</v>
      </c>
      <c r="E178" s="75">
        <v>1.4</v>
      </c>
      <c r="F178" s="76"/>
      <c r="G178" s="76"/>
      <c r="H178" s="76"/>
      <c r="I178" s="76"/>
      <c r="J178" s="76"/>
      <c r="K178" s="77"/>
    </row>
    <row r="180" spans="1:12" x14ac:dyDescent="0.25">
      <c r="A180" s="8" t="s">
        <v>241</v>
      </c>
      <c r="B180" s="72" t="str">
        <f>IF($O$1="EN",INDEX(content,MATCH(A180,symbol,0),2),IF($O$1="NL",INDEX(content,MATCH(A180,symbol,0),3),IF($O$1="FR",INDEX(content,MATCH(A180,symbol,0),4),IF($O$1="DE",INDEX(content,MATCH(A180,symbol,0),5),IF($O$1="PL",INDEX(content,MATCH(A180,symbol,0),6))))))</f>
        <v>B</v>
      </c>
      <c r="C180" s="73"/>
      <c r="D180" s="73"/>
      <c r="E180" s="73"/>
      <c r="F180" s="73"/>
      <c r="G180" s="73"/>
      <c r="H180" s="73"/>
      <c r="I180" s="73"/>
      <c r="J180" s="73"/>
      <c r="K180" s="74"/>
      <c r="L180" s="26"/>
    </row>
    <row r="181" spans="1:12" ht="15" x14ac:dyDescent="0.25">
      <c r="A181" s="100"/>
      <c r="B181" s="71"/>
      <c r="C181" s="71"/>
      <c r="D181" s="17"/>
      <c r="E181" s="11" t="s">
        <v>282</v>
      </c>
      <c r="F181" s="27" t="s">
        <v>252</v>
      </c>
      <c r="G181" s="11" t="s">
        <v>283</v>
      </c>
      <c r="H181" s="27" t="s">
        <v>253</v>
      </c>
      <c r="I181" s="11" t="s">
        <v>284</v>
      </c>
      <c r="J181" s="11" t="s">
        <v>285</v>
      </c>
      <c r="K181" s="11" t="s">
        <v>286</v>
      </c>
      <c r="L181" s="28"/>
    </row>
    <row r="182" spans="1:12" x14ac:dyDescent="0.25">
      <c r="A182" s="100"/>
      <c r="B182" s="29" t="s">
        <v>80</v>
      </c>
      <c r="C182" s="72" t="str">
        <f>IF($O$1="EN",INDEX(content,MATCH(B182,symbol,0),2),IF($O$1="NL",INDEX(content,MATCH(B182,symbol,0),3),IF($O$1="FR",INDEX(content,MATCH(B182,symbol,0),4),IF($O$1="DE",INDEX(content,MATCH(B182,symbol,0),5),IF($O$1="PL",INDEX(content,MATCH(B182,symbol,0),6))))))</f>
        <v>B</v>
      </c>
      <c r="D182" s="73"/>
      <c r="E182" s="73"/>
      <c r="F182" s="73"/>
      <c r="G182" s="73"/>
      <c r="H182" s="73"/>
      <c r="I182" s="73"/>
      <c r="J182" s="73"/>
      <c r="K182" s="74"/>
      <c r="L182" s="26"/>
    </row>
    <row r="183" spans="1:12" x14ac:dyDescent="0.25">
      <c r="A183" s="100"/>
      <c r="B183" s="8" t="s">
        <v>208</v>
      </c>
      <c r="C183" s="30" t="str">
        <f>IF($O$1="EN",INDEX(content,MATCH(B183,symbol,0),2),IF($O$1="NL",INDEX(content,MATCH(B183,symbol,0),3),IF($O$1="FR",INDEX(content,MATCH(B183,symbol,0),4),IF($O$1="DE",INDEX(content,MATCH(B183,symbol,0),5),IF($O$1="PL",INDEX(content,MATCH(B183,symbol,0),6))))))</f>
        <v>B</v>
      </c>
      <c r="D183" s="70"/>
      <c r="E183" s="70"/>
      <c r="F183" s="70"/>
      <c r="G183" s="70"/>
      <c r="H183" s="70"/>
      <c r="I183" s="70"/>
      <c r="J183" s="70"/>
      <c r="K183" s="70"/>
      <c r="L183" s="26"/>
    </row>
    <row r="184" spans="1:12" x14ac:dyDescent="0.25">
      <c r="A184" s="100"/>
      <c r="B184" s="18" t="s">
        <v>189</v>
      </c>
      <c r="C184" s="12" t="str">
        <f>IF($O$1="EN",INDEX(content,MATCH(B184,symbol,0),2),IF($O$1="NL",INDEX(content,MATCH(B184,symbol,0),3),IF($O$1="FR",INDEX(content,MATCH(B184,symbol,0),4),IF($O$1="DE",INDEX(content,MATCH(B184,symbol,0),5),IF($O$1="PL",INDEX(content,MATCH(B184,symbol,0),6))))))&amp;" -40°C to +70°C"</f>
        <v>B -40°C to +70°C</v>
      </c>
      <c r="D184" s="13" t="s">
        <v>194</v>
      </c>
      <c r="E184" s="13">
        <v>11</v>
      </c>
      <c r="F184" s="13">
        <v>9.5</v>
      </c>
      <c r="G184" s="13">
        <v>9.5</v>
      </c>
      <c r="H184" s="13">
        <v>9</v>
      </c>
      <c r="I184" s="13">
        <v>8.5</v>
      </c>
      <c r="J184" s="13">
        <v>8.5</v>
      </c>
      <c r="K184" s="13">
        <v>5.5</v>
      </c>
      <c r="L184" s="26"/>
    </row>
    <row r="185" spans="1:12" x14ac:dyDescent="0.25">
      <c r="A185" s="100"/>
      <c r="B185" s="18" t="s">
        <v>188</v>
      </c>
      <c r="C185" s="12" t="str">
        <f>IF($O$1="EN",INDEX(content,MATCH(B185,symbol,0),2),IF($O$1="NL",INDEX(content,MATCH(B185,symbol,0),3),IF($O$1="FR",INDEX(content,MATCH(B185,symbol,0),4),IF($O$1="DE",INDEX(content,MATCH(B185,symbol,0),5),IF($O$1="PL",INDEX(content,MATCH(B185,symbol,0),6))))))</f>
        <v>B</v>
      </c>
      <c r="D185" s="13" t="s">
        <v>187</v>
      </c>
      <c r="E185" s="75">
        <v>1.8</v>
      </c>
      <c r="F185" s="76"/>
      <c r="G185" s="76"/>
      <c r="H185" s="76"/>
      <c r="I185" s="76"/>
      <c r="J185" s="76"/>
      <c r="K185" s="77"/>
      <c r="L185" s="26"/>
    </row>
    <row r="186" spans="1:12" x14ac:dyDescent="0.25">
      <c r="A186" s="100"/>
      <c r="B186" s="8" t="s">
        <v>210</v>
      </c>
      <c r="C186" s="30" t="str">
        <f>IF($O$1="EN",INDEX(content,MATCH(B186,symbol,0),2),IF($O$1="NL",INDEX(content,MATCH(B186,symbol,0),3),IF($O$1="FR",INDEX(content,MATCH(B186,symbol,0),4),IF($O$1="DE",INDEX(content,MATCH(B186,symbol,0),5),IF($O$1="PL",INDEX(content,MATCH(B186,symbol,0),6))))))</f>
        <v>B</v>
      </c>
      <c r="D186" s="70"/>
      <c r="E186" s="70"/>
      <c r="F186" s="70"/>
      <c r="G186" s="70"/>
      <c r="H186" s="70"/>
      <c r="I186" s="70"/>
      <c r="J186" s="70"/>
      <c r="K186" s="70"/>
      <c r="L186" s="26"/>
    </row>
    <row r="187" spans="1:12" x14ac:dyDescent="0.25">
      <c r="A187" s="100"/>
      <c r="B187" s="18" t="s">
        <v>189</v>
      </c>
      <c r="C187" s="12" t="str">
        <f>IF($O$1="EN",INDEX(content,MATCH(B187,symbol,0),2),IF($O$1="NL",INDEX(content,MATCH(B187,symbol,0),3),IF($O$1="FR",INDEX(content,MATCH(B187,symbol,0),4),IF($O$1="DE",INDEX(content,MATCH(B187,symbol,0),5),IF($O$1="PL",INDEX(content,MATCH(B187,symbol,0),6))))))&amp;" -40°C to +70°C"</f>
        <v>B -40°C to +70°C</v>
      </c>
      <c r="D187" s="13" t="s">
        <v>194</v>
      </c>
      <c r="E187" s="13">
        <v>11</v>
      </c>
      <c r="F187" s="13">
        <v>9.5</v>
      </c>
      <c r="G187" s="13">
        <v>9.5</v>
      </c>
      <c r="H187" s="13">
        <v>9</v>
      </c>
      <c r="I187" s="13">
        <v>8.5</v>
      </c>
      <c r="J187" s="13">
        <v>8.5</v>
      </c>
      <c r="K187" s="13">
        <v>5.5</v>
      </c>
      <c r="L187" s="26"/>
    </row>
    <row r="188" spans="1:12" x14ac:dyDescent="0.25">
      <c r="A188" s="100"/>
      <c r="B188" s="18" t="s">
        <v>188</v>
      </c>
      <c r="C188" s="12" t="str">
        <f>IF($O$1="EN",INDEX(content,MATCH(B188,symbol,0),2),IF($O$1="NL",INDEX(content,MATCH(B188,symbol,0),3),IF($O$1="FR",INDEX(content,MATCH(B188,symbol,0),4),IF($O$1="DE",INDEX(content,MATCH(B188,symbol,0),5),IF($O$1="PL",INDEX(content,MATCH(B188,symbol,0),6))))))</f>
        <v>B</v>
      </c>
      <c r="D188" s="13" t="s">
        <v>187</v>
      </c>
      <c r="E188" s="75">
        <v>2.1</v>
      </c>
      <c r="F188" s="76"/>
      <c r="G188" s="76"/>
      <c r="H188" s="76"/>
      <c r="I188" s="76"/>
      <c r="J188" s="76"/>
      <c r="K188" s="77"/>
      <c r="L188" s="26"/>
    </row>
    <row r="189" spans="1:12" x14ac:dyDescent="0.25">
      <c r="A189" s="100"/>
      <c r="B189" s="101" t="s">
        <v>75</v>
      </c>
      <c r="C189" s="12" t="str">
        <f>IF($O$1="EN",INDEX(content,MATCH(B189,symbol,0),2),IF($O$1="NL",INDEX(content,MATCH(B189,symbol,0),3),IF($O$1="FR",INDEX(content,MATCH(B189,symbol,0),4),IF($O$1="DE",INDEX(content,MATCH(B189,symbol,0),5),IF($O$1="PL",INDEX(content,MATCH(B189,symbol,0),6))))))&amp;" C30/37"</f>
        <v>A-B C30/37</v>
      </c>
      <c r="D189" s="79" t="s">
        <v>187</v>
      </c>
      <c r="E189" s="75">
        <v>1</v>
      </c>
      <c r="F189" s="76"/>
      <c r="G189" s="76"/>
      <c r="H189" s="76"/>
      <c r="I189" s="76"/>
      <c r="J189" s="76"/>
      <c r="K189" s="77"/>
      <c r="L189" s="26"/>
    </row>
    <row r="190" spans="1:12" x14ac:dyDescent="0.25">
      <c r="A190" s="100"/>
      <c r="B190" s="102"/>
      <c r="C190" s="12" t="str">
        <f>IF($O$1="EN",INDEX(content,MATCH(B189,symbol,0),2),IF($O$1="NL",INDEX(content,MATCH(B189,symbol,0),3),IF($O$1="FR",INDEX(content,MATCH(B189,symbol,0),4),IF($O$1="DE",INDEX(content,MATCH(B189,symbol,0),5),IF($O$1="PL",INDEX(content,MATCH(B189,symbol,0),6))))))&amp;" C40/50"</f>
        <v>A-B C40/50</v>
      </c>
      <c r="D190" s="80"/>
      <c r="E190" s="75">
        <v>1</v>
      </c>
      <c r="F190" s="76"/>
      <c r="G190" s="76"/>
      <c r="H190" s="76"/>
      <c r="I190" s="76"/>
      <c r="J190" s="76"/>
      <c r="K190" s="77"/>
      <c r="L190" s="26"/>
    </row>
    <row r="191" spans="1:12" x14ac:dyDescent="0.25">
      <c r="A191" s="100"/>
      <c r="B191" s="103"/>
      <c r="C191" s="12" t="str">
        <f>IF($O$1="EN",INDEX(content,MATCH(B189,symbol,0),2),IF($O$1="NL",INDEX(content,MATCH(B189,symbol,0),3),IF($O$1="FR",INDEX(content,MATCH(B189,symbol,0),4),IF($O$1="DE",INDEX(content,MATCH(B189,symbol,0),5),IF($O$1="PL",INDEX(content,MATCH(B189,symbol,0),6))))))&amp;" C50/60"</f>
        <v>A-B C50/60</v>
      </c>
      <c r="D191" s="81"/>
      <c r="E191" s="75">
        <v>1</v>
      </c>
      <c r="F191" s="76"/>
      <c r="G191" s="76"/>
      <c r="H191" s="76"/>
      <c r="I191" s="76"/>
      <c r="J191" s="76"/>
      <c r="K191" s="77"/>
      <c r="L191" s="26"/>
    </row>
    <row r="193" spans="1:12" x14ac:dyDescent="0.25">
      <c r="A193" s="8" t="s">
        <v>218</v>
      </c>
      <c r="B193" s="72" t="str">
        <f>IF($O$1="EN",INDEX(content,MATCH(A193,symbol,0),2),IF($O$1="NL",INDEX(content,MATCH(A193,symbol,0),3),IF($O$1="FR",INDEX(content,MATCH(A193,symbol,0),4),IF($O$1="DE",INDEX(content,MATCH(A193,symbol,0),5),IF($O$1="PL",INDEX(content,MATCH(A193,symbol,0),6))))))</f>
        <v>A-B</v>
      </c>
      <c r="C193" s="73"/>
      <c r="D193" s="73"/>
      <c r="E193" s="73"/>
      <c r="F193" s="73"/>
      <c r="G193" s="73"/>
      <c r="H193" s="73"/>
      <c r="I193" s="73"/>
      <c r="J193" s="73"/>
      <c r="K193" s="74"/>
      <c r="L193" s="26"/>
    </row>
    <row r="194" spans="1:12" ht="15" x14ac:dyDescent="0.25">
      <c r="A194" s="100"/>
      <c r="B194" s="71"/>
      <c r="C194" s="71"/>
      <c r="D194" s="17"/>
      <c r="E194" s="11" t="s">
        <v>282</v>
      </c>
      <c r="F194" s="27" t="s">
        <v>252</v>
      </c>
      <c r="G194" s="11" t="s">
        <v>283</v>
      </c>
      <c r="H194" s="27" t="s">
        <v>253</v>
      </c>
      <c r="I194" s="11" t="s">
        <v>284</v>
      </c>
      <c r="J194" s="11" t="s">
        <v>285</v>
      </c>
      <c r="K194" s="11" t="s">
        <v>286</v>
      </c>
      <c r="L194" s="28"/>
    </row>
    <row r="195" spans="1:12" ht="12.75" x14ac:dyDescent="0.25">
      <c r="A195" s="100"/>
      <c r="B195" s="32" t="s">
        <v>287</v>
      </c>
      <c r="C195" s="12" t="str">
        <f>IF($O$1="EN",INDEX(content,MATCH(B195,symbol,0),2),IF($O$1="NL",INDEX(content,MATCH(B195,symbol,0),3),IF($O$1="FR",INDEX(content,MATCH(B195,symbol,0),4),IF($O$1="DE",INDEX(content,MATCH(B195,symbol,0),5),IF($O$1="PL",INDEX(content,MATCH(B195,symbol,0),6))))))</f>
        <v>A-B</v>
      </c>
      <c r="D195" s="13" t="s">
        <v>185</v>
      </c>
      <c r="E195" s="75" t="s">
        <v>598</v>
      </c>
      <c r="F195" s="76"/>
      <c r="G195" s="76"/>
      <c r="H195" s="76"/>
      <c r="I195" s="76"/>
      <c r="J195" s="76"/>
      <c r="K195" s="77"/>
    </row>
    <row r="196" spans="1:12" ht="12.75" x14ac:dyDescent="0.25">
      <c r="A196" s="100"/>
      <c r="B196" s="32" t="s">
        <v>288</v>
      </c>
      <c r="C196" s="12" t="str">
        <f>IF($O$1="EN",INDEX(content,MATCH(B196,symbol,0),2),IF($O$1="NL",INDEX(content,MATCH(B196,symbol,0),3),IF($O$1="FR",INDEX(content,MATCH(B196,symbol,0),4),IF($O$1="DE",INDEX(content,MATCH(B196,symbol,0),5),IF($O$1="PL",INDEX(content,MATCH(B196,symbol,0),6))))))</f>
        <v>A-B</v>
      </c>
      <c r="D196" s="13" t="s">
        <v>185</v>
      </c>
      <c r="E196" s="75" t="s">
        <v>599</v>
      </c>
      <c r="F196" s="76"/>
      <c r="G196" s="76"/>
      <c r="H196" s="76"/>
      <c r="I196" s="76"/>
      <c r="J196" s="76"/>
      <c r="K196" s="77"/>
    </row>
    <row r="197" spans="1:12" x14ac:dyDescent="0.25">
      <c r="A197" s="100"/>
      <c r="B197" s="24" t="s">
        <v>276</v>
      </c>
      <c r="C197" s="12" t="str">
        <f>IF($O$1="EN",INDEX(content,MATCH(B197,symbol,0),2),IF($O$1="NL",INDEX(content,MATCH(B197,symbol,0),3),IF($O$1="FR",INDEX(content,MATCH(B197,symbol,0),4),IF($O$1="DE",INDEX(content,MATCH(B197,symbol,0),5),IF($O$1="PL",INDEX(content,MATCH(B197,symbol,0),6))))))</f>
        <v>A-B</v>
      </c>
      <c r="D197" s="13" t="s">
        <v>187</v>
      </c>
      <c r="E197" s="75">
        <v>1.8</v>
      </c>
      <c r="F197" s="76"/>
      <c r="G197" s="76"/>
      <c r="H197" s="76"/>
      <c r="I197" s="76"/>
      <c r="J197" s="76"/>
      <c r="K197" s="77"/>
    </row>
    <row r="199" spans="1:12" x14ac:dyDescent="0.25">
      <c r="A199" s="47"/>
      <c r="B199" s="25"/>
    </row>
    <row r="200" spans="1:12" x14ac:dyDescent="0.25">
      <c r="A200" s="8" t="s">
        <v>219</v>
      </c>
      <c r="B200" s="72" t="str">
        <f>IF($O$1="EN",INDEX(content,MATCH(A200,symbol,0),2),IF($O$1="NL",INDEX(content,MATCH(A200,symbol,0),3),IF($O$1="FR",INDEX(content,MATCH(A200,symbol,0),4),IF($O$1="DE",INDEX(content,MATCH(A200,symbol,0),5),IF($O$1="PL",INDEX(content,MATCH(A200,symbol,0),6))))))</f>
        <v>A-B</v>
      </c>
      <c r="C200" s="73"/>
      <c r="D200" s="73"/>
      <c r="E200" s="73"/>
      <c r="F200" s="73"/>
      <c r="G200" s="73"/>
      <c r="H200" s="73"/>
      <c r="I200" s="73"/>
      <c r="J200" s="73"/>
      <c r="K200" s="74"/>
      <c r="L200" s="26"/>
    </row>
    <row r="201" spans="1:12" ht="15" x14ac:dyDescent="0.25">
      <c r="A201" s="100"/>
      <c r="B201" s="71"/>
      <c r="C201" s="71"/>
      <c r="D201" s="17"/>
      <c r="E201" s="11" t="s">
        <v>282</v>
      </c>
      <c r="F201" s="27" t="s">
        <v>252</v>
      </c>
      <c r="G201" s="11" t="s">
        <v>283</v>
      </c>
      <c r="H201" s="27" t="s">
        <v>253</v>
      </c>
      <c r="I201" s="11" t="s">
        <v>284</v>
      </c>
      <c r="J201" s="11" t="s">
        <v>285</v>
      </c>
      <c r="K201" s="11" t="s">
        <v>286</v>
      </c>
      <c r="L201" s="28"/>
    </row>
    <row r="202" spans="1:12" ht="18.75" customHeight="1" x14ac:dyDescent="0.25">
      <c r="A202" s="100"/>
      <c r="B202" s="24" t="s">
        <v>289</v>
      </c>
      <c r="C202" s="12" t="str">
        <f t="shared" ref="C202:C204" si="3">IF($O$1="EN",INDEX(content,MATCH(B202,symbol,0),2),IF($O$1="NL",INDEX(content,MATCH(B202,symbol,0),3),IF($O$1="FR",INDEX(content,MATCH(B202,symbol,0),4),IF($O$1="DE",INDEX(content,MATCH(B202,symbol,0),5),IF($O$1="PL",INDEX(content,MATCH(B202,symbol,0),6))))))</f>
        <v>A-B</v>
      </c>
      <c r="D202" s="13" t="s">
        <v>254</v>
      </c>
      <c r="E202" s="13">
        <v>7.9</v>
      </c>
      <c r="F202" s="13">
        <v>9.9</v>
      </c>
      <c r="G202" s="13">
        <v>13.9</v>
      </c>
      <c r="H202" s="13">
        <v>23.8</v>
      </c>
      <c r="I202" s="13">
        <v>29.8</v>
      </c>
      <c r="J202" s="16">
        <v>55.6</v>
      </c>
      <c r="K202" s="13">
        <v>55.6</v>
      </c>
    </row>
    <row r="203" spans="1:12" x14ac:dyDescent="0.25">
      <c r="A203" s="100"/>
      <c r="B203" s="24" t="s">
        <v>278</v>
      </c>
      <c r="C203" s="12" t="str">
        <f t="shared" si="3"/>
        <v>A-B</v>
      </c>
      <c r="D203" s="13" t="s">
        <v>185</v>
      </c>
      <c r="E203" s="13">
        <v>0.3</v>
      </c>
      <c r="F203" s="13">
        <v>0.3</v>
      </c>
      <c r="G203" s="13">
        <v>0.3</v>
      </c>
      <c r="H203" s="13">
        <v>0.4</v>
      </c>
      <c r="I203" s="13">
        <v>0.4</v>
      </c>
      <c r="J203" s="16">
        <v>0.5</v>
      </c>
      <c r="K203" s="13">
        <v>0.5</v>
      </c>
    </row>
    <row r="204" spans="1:12" x14ac:dyDescent="0.25">
      <c r="A204" s="100"/>
      <c r="B204" s="24" t="s">
        <v>279</v>
      </c>
      <c r="C204" s="12" t="str">
        <f t="shared" si="3"/>
        <v>A-B</v>
      </c>
      <c r="D204" s="13" t="s">
        <v>185</v>
      </c>
      <c r="E204" s="13">
        <v>0.5</v>
      </c>
      <c r="F204" s="13">
        <v>0.5</v>
      </c>
      <c r="G204" s="13">
        <v>0.5</v>
      </c>
      <c r="H204" s="13">
        <v>0.5</v>
      </c>
      <c r="I204" s="13">
        <v>0.5</v>
      </c>
      <c r="J204" s="16">
        <v>0.5</v>
      </c>
      <c r="K204" s="13">
        <v>0.5</v>
      </c>
    </row>
    <row r="206" spans="1:12" x14ac:dyDescent="0.25">
      <c r="A206" s="8" t="s">
        <v>220</v>
      </c>
      <c r="B206" s="72" t="str">
        <f>IF($O$1="EN",INDEX(content,MATCH(A206,symbol,0),2),IF($O$1="NL",INDEX(content,MATCH(A206,symbol,0),3),IF($O$1="FR",INDEX(content,MATCH(A206,symbol,0),4),IF($O$1="DE",INDEX(content,MATCH(A206,symbol,0),5),IF($O$1="PL",INDEX(content,MATCH(A206,symbol,0),6))))))</f>
        <v>A-B</v>
      </c>
      <c r="C206" s="73"/>
      <c r="D206" s="73"/>
      <c r="E206" s="73"/>
      <c r="F206" s="73"/>
      <c r="G206" s="73"/>
      <c r="H206" s="73"/>
      <c r="I206" s="73"/>
      <c r="J206" s="73"/>
      <c r="K206" s="74"/>
      <c r="L206" s="26"/>
    </row>
    <row r="207" spans="1:12" ht="15" x14ac:dyDescent="0.25">
      <c r="A207" s="100"/>
      <c r="B207" s="71"/>
      <c r="C207" s="71"/>
      <c r="D207" s="17"/>
      <c r="E207" s="11" t="s">
        <v>282</v>
      </c>
      <c r="F207" s="27" t="s">
        <v>252</v>
      </c>
      <c r="G207" s="11" t="s">
        <v>283</v>
      </c>
      <c r="H207" s="27" t="s">
        <v>253</v>
      </c>
      <c r="I207" s="11" t="s">
        <v>284</v>
      </c>
      <c r="J207" s="11" t="s">
        <v>285</v>
      </c>
      <c r="K207" s="11" t="s">
        <v>286</v>
      </c>
      <c r="L207" s="28"/>
    </row>
    <row r="208" spans="1:12" x14ac:dyDescent="0.25">
      <c r="A208" s="100"/>
      <c r="B208" s="12" t="s">
        <v>205</v>
      </c>
      <c r="C208" s="12" t="str">
        <f>IF($O$1="EN",INDEX(content,MATCH(B208,symbol,0),2),IF($O$1="NL",INDEX(content,MATCH(B208,symbol,0),3),IF($O$1="FR",INDEX(content,MATCH(B208,symbol,0),4),IF($O$1="DE",INDEX(content,MATCH(B208,symbol,0),5),IF($O$1="PL",INDEX(content,MATCH(B208,symbol,0),6))))))&amp;" Bst 500S"</f>
        <v>A-B Bst 500S</v>
      </c>
      <c r="D208" s="13" t="s">
        <v>254</v>
      </c>
      <c r="E208" s="13">
        <v>14</v>
      </c>
      <c r="F208" s="13">
        <v>22</v>
      </c>
      <c r="G208" s="13">
        <v>31</v>
      </c>
      <c r="H208" s="13">
        <v>55</v>
      </c>
      <c r="I208" s="13">
        <v>86</v>
      </c>
      <c r="J208" s="13">
        <v>135</v>
      </c>
      <c r="K208" s="13">
        <v>221</v>
      </c>
    </row>
    <row r="209" spans="1:12" ht="12.75" x14ac:dyDescent="0.25">
      <c r="A209" s="100"/>
      <c r="B209" s="18" t="s">
        <v>271</v>
      </c>
      <c r="C209" s="12" t="str">
        <f>IF($O$1="EN",INDEX(content,MATCH(B209,symbol,0),2),IF($O$1="NL",INDEX(content,MATCH(B209,symbol,0),3),IF($O$1="FR",INDEX(content,MATCH(B209,symbol,0),4),IF($O$1="DE",INDEX(content,MATCH(B209,symbol,0),5),IF($O$1="PL",INDEX(content,MATCH(B209,symbol,0),6))))))</f>
        <v>A-B</v>
      </c>
      <c r="D209" s="13" t="s">
        <v>187</v>
      </c>
      <c r="E209" s="75">
        <v>1.5</v>
      </c>
      <c r="F209" s="76"/>
      <c r="G209" s="76"/>
      <c r="H209" s="76"/>
      <c r="I209" s="76"/>
      <c r="J209" s="76"/>
      <c r="K209" s="77"/>
    </row>
    <row r="211" spans="1:12" x14ac:dyDescent="0.25">
      <c r="A211" s="8" t="s">
        <v>242</v>
      </c>
      <c r="B211" s="72" t="str">
        <f>IF($O$1="EN",INDEX(content,MATCH(A211,symbol,0),2),IF($O$1="NL",INDEX(content,MATCH(A211,symbol,0),3),IF($O$1="FR",INDEX(content,MATCH(A211,symbol,0),4),IF($O$1="DE",INDEX(content,MATCH(A211,symbol,0),5),IF($O$1="PL",INDEX(content,MATCH(A211,symbol,0),6))))))</f>
        <v>A-B</v>
      </c>
      <c r="C211" s="73"/>
      <c r="D211" s="73"/>
      <c r="E211" s="73"/>
      <c r="F211" s="73"/>
      <c r="G211" s="73"/>
      <c r="H211" s="73"/>
      <c r="I211" s="73"/>
      <c r="J211" s="73"/>
      <c r="K211" s="74"/>
      <c r="L211" s="26"/>
    </row>
    <row r="212" spans="1:12" ht="15" x14ac:dyDescent="0.25">
      <c r="A212" s="100"/>
      <c r="B212" s="71"/>
      <c r="C212" s="71"/>
      <c r="D212" s="17"/>
      <c r="E212" s="11" t="s">
        <v>282</v>
      </c>
      <c r="F212" s="27" t="s">
        <v>252</v>
      </c>
      <c r="G212" s="11" t="s">
        <v>283</v>
      </c>
      <c r="H212" s="27" t="s">
        <v>253</v>
      </c>
      <c r="I212" s="11" t="s">
        <v>284</v>
      </c>
      <c r="J212" s="11" t="s">
        <v>285</v>
      </c>
      <c r="K212" s="11" t="s">
        <v>286</v>
      </c>
      <c r="L212" s="28"/>
    </row>
    <row r="213" spans="1:12" x14ac:dyDescent="0.25">
      <c r="A213" s="100"/>
      <c r="B213" s="12" t="s">
        <v>205</v>
      </c>
      <c r="C213" s="12" t="str">
        <f>IF($O$1="EN",INDEX(content,MATCH(B213,symbol,0),2),IF($O$1="NL",INDEX(content,MATCH(B213,symbol,0),3),IF($O$1="FR",INDEX(content,MATCH(B213,symbol,0),4),IF($O$1="DE",INDEX(content,MATCH(B213,symbol,0),5),IF($O$1="PL",INDEX(content,MATCH(B213,symbol,0),6))))))&amp;" Bst 500S"</f>
        <v>A-B Bst 500S</v>
      </c>
      <c r="D213" s="13" t="s">
        <v>186</v>
      </c>
      <c r="E213" s="13">
        <v>33</v>
      </c>
      <c r="F213" s="13">
        <v>65</v>
      </c>
      <c r="G213" s="13">
        <v>112</v>
      </c>
      <c r="H213" s="13">
        <v>265</v>
      </c>
      <c r="I213" s="13">
        <v>518</v>
      </c>
      <c r="J213" s="13">
        <v>1013</v>
      </c>
      <c r="K213" s="13">
        <v>2122</v>
      </c>
    </row>
    <row r="214" spans="1:12" ht="12.75" x14ac:dyDescent="0.25">
      <c r="A214" s="100"/>
      <c r="B214" s="18" t="s">
        <v>271</v>
      </c>
      <c r="C214" s="12" t="str">
        <f>IF($O$1="EN",INDEX(content,MATCH(B214,symbol,0),2),IF($O$1="NL",INDEX(content,MATCH(B214,symbol,0),3),IF($O$1="FR",INDEX(content,MATCH(B214,symbol,0),4),IF($O$1="DE",INDEX(content,MATCH(B214,symbol,0),5),IF($O$1="PL",INDEX(content,MATCH(B214,symbol,0),6))))))</f>
        <v>A-B</v>
      </c>
      <c r="D214" s="13" t="s">
        <v>187</v>
      </c>
      <c r="E214" s="75">
        <v>1.5</v>
      </c>
      <c r="F214" s="76"/>
      <c r="G214" s="76"/>
      <c r="H214" s="76"/>
      <c r="I214" s="76"/>
      <c r="J214" s="76"/>
      <c r="K214" s="77"/>
    </row>
    <row r="216" spans="1:12" x14ac:dyDescent="0.25">
      <c r="A216" s="8" t="s">
        <v>243</v>
      </c>
      <c r="B216" s="72" t="str">
        <f>IF($O$1="EN",INDEX(content,MATCH(A216,symbol,0),2),IF($O$1="NL",INDEX(content,MATCH(A216,symbol,0),3),IF($O$1="FR",INDEX(content,MATCH(A216,symbol,0),4),IF($O$1="DE",INDEX(content,MATCH(A216,symbol,0),5),IF($O$1="PL",INDEX(content,MATCH(A216,symbol,0),6))))))</f>
        <v>A-B</v>
      </c>
      <c r="C216" s="73"/>
      <c r="D216" s="73"/>
      <c r="E216" s="73"/>
      <c r="F216" s="73"/>
      <c r="G216" s="73"/>
      <c r="H216" s="73"/>
      <c r="I216" s="73"/>
      <c r="J216" s="73"/>
      <c r="K216" s="74"/>
      <c r="L216" s="26"/>
    </row>
    <row r="217" spans="1:12" ht="15" x14ac:dyDescent="0.25">
      <c r="A217" s="100"/>
      <c r="B217" s="71"/>
      <c r="C217" s="71"/>
      <c r="D217" s="17"/>
      <c r="E217" s="11" t="s">
        <v>282</v>
      </c>
      <c r="F217" s="27" t="s">
        <v>252</v>
      </c>
      <c r="G217" s="11" t="s">
        <v>283</v>
      </c>
      <c r="H217" s="27" t="s">
        <v>253</v>
      </c>
      <c r="I217" s="11" t="s">
        <v>284</v>
      </c>
      <c r="J217" s="11" t="s">
        <v>285</v>
      </c>
      <c r="K217" s="11" t="s">
        <v>286</v>
      </c>
      <c r="L217" s="28"/>
    </row>
    <row r="218" spans="1:12" x14ac:dyDescent="0.25">
      <c r="A218" s="100"/>
      <c r="B218" s="12" t="s">
        <v>125</v>
      </c>
      <c r="C218" s="12" t="str">
        <f>IF($O$1="EN",INDEX(content,MATCH(B218,symbol,0),2),IF($O$1="NL",INDEX(content,MATCH(B218,symbol,0),3),IF($O$1="FR",INDEX(content,MATCH(B218,symbol,0),4),IF($O$1="DE",INDEX(content,MATCH(B218,symbol,0),5),IF($O$1="PL",INDEX(content,MATCH(B218,symbol,0),6))))))</f>
        <v>A-B</v>
      </c>
      <c r="D218" s="13" t="s">
        <v>185</v>
      </c>
      <c r="E218" s="75">
        <v>2</v>
      </c>
      <c r="F218" s="76"/>
      <c r="G218" s="76"/>
      <c r="H218" s="76"/>
      <c r="I218" s="76"/>
      <c r="J218" s="76"/>
      <c r="K218" s="77"/>
    </row>
    <row r="219" spans="1:12" ht="12.75" x14ac:dyDescent="0.25">
      <c r="A219" s="100"/>
      <c r="B219" s="18" t="s">
        <v>280</v>
      </c>
      <c r="C219" s="12" t="str">
        <f>IF($O$1="EN",INDEX(content,MATCH(B219,symbol,0),2),IF($O$1="NL",INDEX(content,MATCH(B219,symbol,0),3),IF($O$1="FR",INDEX(content,MATCH(B219,symbol,0),4),IF($O$1="DE",INDEX(content,MATCH(B219,symbol,0),5),IF($O$1="PL",INDEX(content,MATCH(B219,symbol,0),6))))))</f>
        <v>A-B</v>
      </c>
      <c r="D219" s="13" t="s">
        <v>187</v>
      </c>
      <c r="E219" s="75">
        <v>1.5</v>
      </c>
      <c r="F219" s="76"/>
      <c r="G219" s="76"/>
      <c r="H219" s="76"/>
      <c r="I219" s="76"/>
      <c r="J219" s="76"/>
      <c r="K219" s="77"/>
    </row>
    <row r="221" spans="1:12" x14ac:dyDescent="0.25">
      <c r="A221" s="8" t="s">
        <v>244</v>
      </c>
      <c r="B221" s="72" t="str">
        <f>IF($O$1="EN",INDEX(content,MATCH(A221,symbol,0),2),IF($O$1="NL",INDEX(content,MATCH(A221,symbol,0),3),IF($O$1="FR",INDEX(content,MATCH(A221,symbol,0),4),IF($O$1="DE",INDEX(content,MATCH(A221,symbol,0),5),IF($O$1="PL",INDEX(content,MATCH(A221,symbol,0),6))))))</f>
        <v>A-B</v>
      </c>
      <c r="C221" s="73"/>
      <c r="D221" s="73"/>
      <c r="E221" s="73"/>
      <c r="F221" s="73"/>
      <c r="G221" s="73"/>
      <c r="H221" s="73"/>
      <c r="I221" s="73"/>
      <c r="J221" s="73"/>
      <c r="K221" s="74"/>
      <c r="L221" s="26"/>
    </row>
    <row r="222" spans="1:12" ht="15" x14ac:dyDescent="0.25">
      <c r="A222" s="100"/>
      <c r="B222" s="71"/>
      <c r="C222" s="71"/>
      <c r="D222" s="17"/>
      <c r="E222" s="11" t="s">
        <v>282</v>
      </c>
      <c r="F222" s="27" t="s">
        <v>252</v>
      </c>
      <c r="G222" s="11" t="s">
        <v>283</v>
      </c>
      <c r="H222" s="27" t="s">
        <v>253</v>
      </c>
      <c r="I222" s="11" t="s">
        <v>284</v>
      </c>
      <c r="J222" s="11" t="s">
        <v>285</v>
      </c>
      <c r="K222" s="11" t="s">
        <v>286</v>
      </c>
      <c r="L222" s="28"/>
    </row>
    <row r="223" spans="1:12" x14ac:dyDescent="0.25">
      <c r="A223" s="100"/>
      <c r="B223" s="75" t="s">
        <v>245</v>
      </c>
      <c r="C223" s="76"/>
      <c r="D223" s="76"/>
      <c r="E223" s="76"/>
      <c r="F223" s="76"/>
      <c r="G223" s="76"/>
      <c r="H223" s="76"/>
      <c r="I223" s="76"/>
      <c r="J223" s="76"/>
      <c r="K223" s="77"/>
    </row>
    <row r="224" spans="1:12" ht="12.75" x14ac:dyDescent="0.25">
      <c r="A224" s="100"/>
      <c r="B224" s="18" t="s">
        <v>281</v>
      </c>
      <c r="C224" s="12" t="str">
        <f>IF($O$1="EN",INDEX(content,MATCH(B224,symbol,0),2),IF($O$1="NL",INDEX(content,MATCH(B224,symbol,0),3),IF($O$1="FR",INDEX(content,MATCH(B224,symbol,0),4),IF($O$1="DE",INDEX(content,MATCH(B224,symbol,0),5),IF($O$1="PL",INDEX(content,MATCH(B224,symbol,0),6))))))</f>
        <v>A-B</v>
      </c>
      <c r="D224" s="13" t="s">
        <v>187</v>
      </c>
      <c r="E224" s="75">
        <v>1.5</v>
      </c>
      <c r="F224" s="76"/>
      <c r="G224" s="76"/>
      <c r="H224" s="76"/>
      <c r="I224" s="76"/>
      <c r="J224" s="76"/>
      <c r="K224" s="77"/>
    </row>
    <row r="226" spans="1:12" x14ac:dyDescent="0.25">
      <c r="A226" s="8" t="s">
        <v>257</v>
      </c>
      <c r="B226" s="72" t="str">
        <f>IF($O$1="EN",INDEX(content,MATCH(A226,symbol,0),2),IF($O$1="NL",INDEX(content,MATCH(A226,symbol,0),3),IF($O$1="FR",INDEX(content,MATCH(A226,symbol,0),4),IF($O$1="DE",INDEX(content,MATCH(A226,symbol,0),5),IF($O$1="PL",INDEX(content,MATCH(A226,symbol,0),6))))))</f>
        <v>A-B</v>
      </c>
      <c r="C226" s="73"/>
      <c r="D226" s="73"/>
      <c r="E226" s="73"/>
      <c r="F226" s="73"/>
      <c r="G226" s="73"/>
      <c r="H226" s="73"/>
      <c r="I226" s="73"/>
      <c r="J226" s="73"/>
      <c r="K226" s="74"/>
      <c r="L226" s="26"/>
    </row>
    <row r="227" spans="1:12" ht="15" x14ac:dyDescent="0.25">
      <c r="A227" s="100"/>
      <c r="B227" s="71"/>
      <c r="C227" s="71"/>
      <c r="D227" s="17"/>
      <c r="E227" s="11" t="s">
        <v>282</v>
      </c>
      <c r="F227" s="27" t="s">
        <v>252</v>
      </c>
      <c r="G227" s="11" t="s">
        <v>283</v>
      </c>
      <c r="H227" s="27" t="s">
        <v>253</v>
      </c>
      <c r="I227" s="11" t="s">
        <v>284</v>
      </c>
      <c r="J227" s="11" t="s">
        <v>285</v>
      </c>
      <c r="K227" s="11" t="s">
        <v>286</v>
      </c>
      <c r="L227" s="28"/>
    </row>
    <row r="228" spans="1:12" x14ac:dyDescent="0.25">
      <c r="A228" s="100"/>
      <c r="B228" s="24" t="s">
        <v>139</v>
      </c>
      <c r="C228" s="12" t="str">
        <f>IF($O$1="EN",INDEX(content,MATCH(B228,symbol,0),2),IF($O$1="NL",INDEX(content,MATCH(B228,symbol,0),3),IF($O$1="FR",INDEX(content,MATCH(B228,symbol,0),4),IF($O$1="DE",INDEX(content,MATCH(B228,symbol,0),5),IF($O$1="PL",INDEX(content,MATCH(B228,symbol,0),6))))))</f>
        <v>A-B</v>
      </c>
      <c r="D228" s="13" t="s">
        <v>254</v>
      </c>
      <c r="E228" s="13">
        <v>5.9</v>
      </c>
      <c r="F228" s="13">
        <v>9.3000000000000007</v>
      </c>
      <c r="G228" s="13">
        <v>13.3</v>
      </c>
      <c r="H228" s="13">
        <v>23.7</v>
      </c>
      <c r="I228" s="13">
        <v>37</v>
      </c>
      <c r="J228" s="13">
        <v>57.9</v>
      </c>
      <c r="K228" s="13">
        <v>94.8</v>
      </c>
    </row>
    <row r="229" spans="1:12" x14ac:dyDescent="0.25">
      <c r="A229" s="100"/>
      <c r="B229" s="24" t="s">
        <v>278</v>
      </c>
      <c r="C229" s="12" t="str">
        <f>IF($O$1="EN",INDEX(content,MATCH(B229,symbol,0),2),IF($O$1="NL",INDEX(content,MATCH(B229,symbol,0),3),IF($O$1="FR",INDEX(content,MATCH(B229,symbol,0),4),IF($O$1="DE",INDEX(content,MATCH(B229,symbol,0),5),IF($O$1="PL",INDEX(content,MATCH(B229,symbol,0),6))))))</f>
        <v>A-B</v>
      </c>
      <c r="D229" s="13" t="s">
        <v>185</v>
      </c>
      <c r="E229" s="13">
        <v>0.3</v>
      </c>
      <c r="F229" s="13">
        <v>0.4</v>
      </c>
      <c r="G229" s="13">
        <v>0.4</v>
      </c>
      <c r="H229" s="13">
        <v>0.4</v>
      </c>
      <c r="I229" s="13">
        <v>0.4</v>
      </c>
      <c r="J229" s="13">
        <v>0.5</v>
      </c>
      <c r="K229" s="13">
        <v>0.9</v>
      </c>
    </row>
    <row r="230" spans="1:12" x14ac:dyDescent="0.25">
      <c r="A230" s="100"/>
      <c r="B230" s="24" t="s">
        <v>279</v>
      </c>
      <c r="C230" s="12" t="str">
        <f>IF($O$1="EN",INDEX(content,MATCH(B230,symbol,0),2),IF($O$1="NL",INDEX(content,MATCH(B230,symbol,0),3),IF($O$1="FR",INDEX(content,MATCH(B230,symbol,0),4),IF($O$1="DE",INDEX(content,MATCH(B230,symbol,0),5),IF($O$1="PL",INDEX(content,MATCH(B230,symbol,0),6))))))</f>
        <v>A-B</v>
      </c>
      <c r="D230" s="13" t="s">
        <v>185</v>
      </c>
      <c r="E230" s="13">
        <v>0.5</v>
      </c>
      <c r="F230" s="13">
        <v>0.6</v>
      </c>
      <c r="G230" s="13">
        <v>0.6</v>
      </c>
      <c r="H230" s="13">
        <v>0.6</v>
      </c>
      <c r="I230" s="13">
        <v>0.6</v>
      </c>
      <c r="J230" s="13">
        <v>0.8</v>
      </c>
      <c r="K230" s="13">
        <v>1.4</v>
      </c>
    </row>
  </sheetData>
  <mergeCells count="155">
    <mergeCell ref="B2:L2"/>
    <mergeCell ref="B4:L4"/>
    <mergeCell ref="A5:A18"/>
    <mergeCell ref="E13:G13"/>
    <mergeCell ref="H13:L13"/>
    <mergeCell ref="E18:G18"/>
    <mergeCell ref="H18:L18"/>
    <mergeCell ref="B21:L21"/>
    <mergeCell ref="A22:A36"/>
    <mergeCell ref="B22:C22"/>
    <mergeCell ref="E24:L24"/>
    <mergeCell ref="E26:L26"/>
    <mergeCell ref="E28:L28"/>
    <mergeCell ref="E30:L30"/>
    <mergeCell ref="E32:L32"/>
    <mergeCell ref="E34:L34"/>
    <mergeCell ref="E36:L36"/>
    <mergeCell ref="E49:L49"/>
    <mergeCell ref="C50:L50"/>
    <mergeCell ref="C51:L51"/>
    <mergeCell ref="B38:L38"/>
    <mergeCell ref="A39:A59"/>
    <mergeCell ref="B39:C39"/>
    <mergeCell ref="C40:L40"/>
    <mergeCell ref="E47:L47"/>
    <mergeCell ref="E48:L48"/>
    <mergeCell ref="B47:B49"/>
    <mergeCell ref="D47:D49"/>
    <mergeCell ref="B61:L61"/>
    <mergeCell ref="A62:A65"/>
    <mergeCell ref="B62:C62"/>
    <mergeCell ref="E63:L63"/>
    <mergeCell ref="E64:L64"/>
    <mergeCell ref="E65:L65"/>
    <mergeCell ref="E56:L56"/>
    <mergeCell ref="E57:L57"/>
    <mergeCell ref="E58:L58"/>
    <mergeCell ref="E59:L59"/>
    <mergeCell ref="B57:B59"/>
    <mergeCell ref="D57:D59"/>
    <mergeCell ref="B67:L67"/>
    <mergeCell ref="A68:A73"/>
    <mergeCell ref="B68:C68"/>
    <mergeCell ref="B77:L77"/>
    <mergeCell ref="A78:A92"/>
    <mergeCell ref="B78:C78"/>
    <mergeCell ref="E80:L80"/>
    <mergeCell ref="E82:L82"/>
    <mergeCell ref="E84:L84"/>
    <mergeCell ref="E86:L86"/>
    <mergeCell ref="E88:L88"/>
    <mergeCell ref="E90:L90"/>
    <mergeCell ref="E92:L92"/>
    <mergeCell ref="B94:L94"/>
    <mergeCell ref="A95:A109"/>
    <mergeCell ref="B95:C95"/>
    <mergeCell ref="E97:L97"/>
    <mergeCell ref="E99:L99"/>
    <mergeCell ref="E101:L101"/>
    <mergeCell ref="E103:L103"/>
    <mergeCell ref="E185:K185"/>
    <mergeCell ref="D186:K186"/>
    <mergeCell ref="A122:A125"/>
    <mergeCell ref="B122:C122"/>
    <mergeCell ref="B158:L158"/>
    <mergeCell ref="B160:K160"/>
    <mergeCell ref="A161:A173"/>
    <mergeCell ref="E168:G168"/>
    <mergeCell ref="H168:K168"/>
    <mergeCell ref="E173:G173"/>
    <mergeCell ref="H173:K173"/>
    <mergeCell ref="C132:L132"/>
    <mergeCell ref="E134:L134"/>
    <mergeCell ref="C135:L135"/>
    <mergeCell ref="E137:L137"/>
    <mergeCell ref="A132:A137"/>
    <mergeCell ref="B131:C131"/>
    <mergeCell ref="B128:I128"/>
    <mergeCell ref="C130:L130"/>
    <mergeCell ref="E219:K219"/>
    <mergeCell ref="B200:K200"/>
    <mergeCell ref="A201:A204"/>
    <mergeCell ref="B201:C201"/>
    <mergeCell ref="B206:K206"/>
    <mergeCell ref="A207:A209"/>
    <mergeCell ref="B207:C207"/>
    <mergeCell ref="E209:K209"/>
    <mergeCell ref="B193:K193"/>
    <mergeCell ref="A194:A197"/>
    <mergeCell ref="B194:C194"/>
    <mergeCell ref="E195:K195"/>
    <mergeCell ref="E196:K196"/>
    <mergeCell ref="E197:K197"/>
    <mergeCell ref="D189:D191"/>
    <mergeCell ref="E189:K189"/>
    <mergeCell ref="E190:K190"/>
    <mergeCell ref="E191:K191"/>
    <mergeCell ref="B139:L139"/>
    <mergeCell ref="A140:A154"/>
    <mergeCell ref="B140:C140"/>
    <mergeCell ref="E142:L142"/>
    <mergeCell ref="A227:A230"/>
    <mergeCell ref="B227:C227"/>
    <mergeCell ref="K46:L46"/>
    <mergeCell ref="E46:J46"/>
    <mergeCell ref="C41:L41"/>
    <mergeCell ref="E43:J43"/>
    <mergeCell ref="K43:L43"/>
    <mergeCell ref="C44:L44"/>
    <mergeCell ref="C54:L54"/>
    <mergeCell ref="E53:L53"/>
    <mergeCell ref="B221:K221"/>
    <mergeCell ref="A222:A224"/>
    <mergeCell ref="B222:C222"/>
    <mergeCell ref="B223:K223"/>
    <mergeCell ref="E224:K224"/>
    <mergeCell ref="B226:K226"/>
    <mergeCell ref="B211:K211"/>
    <mergeCell ref="A212:A214"/>
    <mergeCell ref="B212:C212"/>
    <mergeCell ref="E214:K214"/>
    <mergeCell ref="B216:K216"/>
    <mergeCell ref="A217:A219"/>
    <mergeCell ref="B217:C217"/>
    <mergeCell ref="E218:K218"/>
    <mergeCell ref="B116:L116"/>
    <mergeCell ref="A117:A119"/>
    <mergeCell ref="B117:C117"/>
    <mergeCell ref="B118:L118"/>
    <mergeCell ref="E119:L119"/>
    <mergeCell ref="B121:L121"/>
    <mergeCell ref="E105:L105"/>
    <mergeCell ref="E107:L107"/>
    <mergeCell ref="E109:L109"/>
    <mergeCell ref="B111:L111"/>
    <mergeCell ref="A112:A114"/>
    <mergeCell ref="B112:C112"/>
    <mergeCell ref="E113:L113"/>
    <mergeCell ref="E114:L114"/>
    <mergeCell ref="A176:A178"/>
    <mergeCell ref="E178:K178"/>
    <mergeCell ref="B180:K180"/>
    <mergeCell ref="A181:A191"/>
    <mergeCell ref="B181:C181"/>
    <mergeCell ref="C182:K182"/>
    <mergeCell ref="D183:K183"/>
    <mergeCell ref="E144:L144"/>
    <mergeCell ref="E146:L146"/>
    <mergeCell ref="E148:L148"/>
    <mergeCell ref="E150:L150"/>
    <mergeCell ref="E152:L152"/>
    <mergeCell ref="E154:L154"/>
    <mergeCell ref="E188:K188"/>
    <mergeCell ref="B189:B191"/>
    <mergeCell ref="B175:K175"/>
  </mergeCells>
  <dataValidations count="2">
    <dataValidation type="list" allowBlank="1" showInputMessage="1" showErrorMessage="1" sqref="B183 B186" xr:uid="{B02C9D4B-ABA0-4768-96D4-FCFDEAD341D5}">
      <formula1>$A$46:$A$48</formula1>
    </dataValidation>
    <dataValidation type="list" allowBlank="1" showInputMessage="1" showErrorMessage="1" sqref="B51 B132" xr:uid="{C0FDAEBF-2F86-4BC5-B44D-6E2DA480425D}">
      <formula1>$A$40:$A$45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6B36F0-A8DF-4214-B5D2-6C708F48F89C}">
          <x14:formula1>
            <xm:f>languages!$A$73:$A$75</xm:f>
          </x14:formula1>
          <xm:sqref>B41 B44 B54 B135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FD766-D81E-4677-A37B-78A8DB9AFDB8}">
  <dimension ref="A1:K167"/>
  <sheetViews>
    <sheetView topLeftCell="A130" zoomScale="115" zoomScaleNormal="115" workbookViewId="0">
      <selection activeCell="J145" sqref="J145"/>
    </sheetView>
  </sheetViews>
  <sheetFormatPr defaultColWidth="9.140625" defaultRowHeight="15" x14ac:dyDescent="0.25"/>
  <cols>
    <col min="1" max="1" width="16" style="21" customWidth="1"/>
    <col min="2" max="2" width="5.140625" style="5" customWidth="1"/>
    <col min="3" max="3" width="51.85546875" style="5" bestFit="1" customWidth="1"/>
    <col min="4" max="4" width="6.140625" style="6" customWidth="1"/>
    <col min="5" max="7" width="5" style="6" customWidth="1"/>
    <col min="8" max="8" width="6.140625" style="6" bestFit="1" customWidth="1"/>
    <col min="9" max="11" width="9.140625" style="5"/>
  </cols>
  <sheetData>
    <row r="1" spans="1:11" x14ac:dyDescent="0.25">
      <c r="K1" s="35" t="s">
        <v>206</v>
      </c>
    </row>
    <row r="2" spans="1:11" x14ac:dyDescent="0.25">
      <c r="A2" s="21" t="s">
        <v>246</v>
      </c>
      <c r="B2" s="82" t="str">
        <f>IF($K$1="EN",INDEX(content,MATCH(A2,symbol,0),2),IF($K$1="NL",INDEX(content,MATCH(A2,symbol,0),3),IF($K$1="FR",INDEX(content,MATCH(A2,symbol,0),4),IF($K$1="DE",INDEX(content,MATCH(A2,symbol,0),5),IF($K$1="PL",INDEX(content,MATCH(A2,symbol,0),6))))))</f>
        <v>B-D</v>
      </c>
      <c r="C2" s="82"/>
      <c r="D2" s="82"/>
      <c r="E2" s="82"/>
      <c r="F2" s="82"/>
      <c r="G2" s="82"/>
      <c r="H2" s="82"/>
    </row>
    <row r="4" spans="1:11" x14ac:dyDescent="0.25">
      <c r="A4" s="8" t="s">
        <v>213</v>
      </c>
      <c r="B4" s="72" t="str">
        <f>IF($K$1="EN",INDEX(content,MATCH(A4,symbol,0),2),IF($K$1="NL",INDEX(content,MATCH(A4,symbol,0),3),IF($K$1="FR",INDEX(content,MATCH(A4,symbol,0),4),IF($K$1="DE",INDEX(content,MATCH(A4,symbol,0),5),IF($K$1="PL",INDEX(content,MATCH(A4,symbol,0),6))))))</f>
        <v>A-B-C-D-E</v>
      </c>
      <c r="C4" s="73"/>
      <c r="D4" s="73"/>
      <c r="E4" s="73"/>
      <c r="F4" s="73"/>
      <c r="G4" s="73"/>
      <c r="H4" s="74"/>
    </row>
    <row r="5" spans="1:11" x14ac:dyDescent="0.25">
      <c r="A5" s="100"/>
      <c r="B5" s="9"/>
      <c r="C5" s="10"/>
      <c r="D5" s="11"/>
      <c r="E5" s="11" t="s">
        <v>2</v>
      </c>
      <c r="F5" s="11" t="s">
        <v>3</v>
      </c>
      <c r="G5" s="11" t="s">
        <v>4</v>
      </c>
      <c r="H5" s="11" t="s">
        <v>5</v>
      </c>
    </row>
    <row r="6" spans="1:11" x14ac:dyDescent="0.25">
      <c r="A6" s="100"/>
      <c r="B6" s="12" t="s">
        <v>260</v>
      </c>
      <c r="C6" s="12" t="str">
        <f t="shared" ref="C6:C14" si="0">IF($K$1="EN",INDEX(content,MATCH(B6,symbol,0),2),IF($K$1="NL",INDEX(content,MATCH(B6,symbol,0),3),IF($K$1="FR",INDEX(content,MATCH(B6,symbol,0),4),IF($K$1="DE",INDEX(content,MATCH(B6,symbol,0),5),IF($K$1="PL",INDEX(content,MATCH(B6,symbol,0),6))))))</f>
        <v>A-B-C-D-E</v>
      </c>
      <c r="D6" s="13" t="s">
        <v>185</v>
      </c>
      <c r="E6" s="13"/>
      <c r="F6" s="13"/>
      <c r="G6" s="13"/>
      <c r="H6" s="13"/>
    </row>
    <row r="7" spans="1:11" x14ac:dyDescent="0.25">
      <c r="A7" s="100"/>
      <c r="B7" s="14" t="s">
        <v>261</v>
      </c>
      <c r="C7" s="12" t="str">
        <f t="shared" si="0"/>
        <v>A-B-C-D-E</v>
      </c>
      <c r="D7" s="13" t="s">
        <v>186</v>
      </c>
      <c r="E7" s="13"/>
      <c r="F7" s="13"/>
      <c r="G7" s="13"/>
      <c r="H7" s="13"/>
    </row>
    <row r="8" spans="1:11" x14ac:dyDescent="0.25">
      <c r="A8" s="100"/>
      <c r="B8" s="14" t="s">
        <v>295</v>
      </c>
      <c r="C8" s="12" t="str">
        <f t="shared" si="0"/>
        <v>A-B-C-D-E</v>
      </c>
      <c r="D8" s="13" t="s">
        <v>185</v>
      </c>
      <c r="E8" s="13"/>
      <c r="F8" s="13"/>
      <c r="G8" s="13"/>
      <c r="H8" s="13"/>
    </row>
    <row r="9" spans="1:11" x14ac:dyDescent="0.25">
      <c r="A9" s="100"/>
      <c r="B9" s="12" t="s">
        <v>311</v>
      </c>
      <c r="C9" s="12" t="str">
        <f t="shared" si="0"/>
        <v>A-B-C-D-E</v>
      </c>
      <c r="D9" s="13" t="s">
        <v>185</v>
      </c>
      <c r="E9" s="13"/>
      <c r="F9" s="13"/>
      <c r="G9" s="13"/>
      <c r="H9" s="13"/>
    </row>
    <row r="10" spans="1:11" x14ac:dyDescent="0.25">
      <c r="A10" s="100"/>
      <c r="B10" s="12" t="s">
        <v>263</v>
      </c>
      <c r="C10" s="12" t="str">
        <f t="shared" si="0"/>
        <v>A-B-C-D-E</v>
      </c>
      <c r="D10" s="13" t="s">
        <v>185</v>
      </c>
      <c r="E10" s="13"/>
      <c r="F10" s="13"/>
      <c r="G10" s="13"/>
      <c r="H10" s="13"/>
    </row>
    <row r="11" spans="1:11" x14ac:dyDescent="0.25">
      <c r="A11" s="100"/>
      <c r="B11" s="12" t="s">
        <v>264</v>
      </c>
      <c r="C11" s="12" t="str">
        <f t="shared" si="0"/>
        <v>A-B-C-D-E</v>
      </c>
      <c r="D11" s="13" t="s">
        <v>185</v>
      </c>
      <c r="E11" s="13"/>
      <c r="F11" s="13"/>
      <c r="G11" s="13"/>
      <c r="H11" s="13"/>
    </row>
    <row r="12" spans="1:11" x14ac:dyDescent="0.25">
      <c r="A12" s="100"/>
      <c r="B12" s="12" t="s">
        <v>265</v>
      </c>
      <c r="C12" s="12" t="str">
        <f t="shared" si="0"/>
        <v>A-B-C-D-E</v>
      </c>
      <c r="D12" s="13" t="s">
        <v>185</v>
      </c>
      <c r="E12" s="13"/>
      <c r="F12" s="13"/>
      <c r="G12" s="13"/>
      <c r="H12" s="13"/>
    </row>
    <row r="13" spans="1:11" x14ac:dyDescent="0.25">
      <c r="A13" s="100"/>
      <c r="B13" s="12" t="s">
        <v>266</v>
      </c>
      <c r="C13" s="12" t="str">
        <f t="shared" si="0"/>
        <v>A-B-C-D-E</v>
      </c>
      <c r="D13" s="13" t="s">
        <v>185</v>
      </c>
      <c r="E13" s="13"/>
      <c r="F13" s="13"/>
      <c r="G13" s="13"/>
      <c r="H13" s="13"/>
    </row>
    <row r="14" spans="1:11" x14ac:dyDescent="0.25">
      <c r="A14" s="100"/>
      <c r="B14" s="12" t="s">
        <v>266</v>
      </c>
      <c r="C14" s="12" t="str">
        <f t="shared" si="0"/>
        <v>A-B-C-D-E</v>
      </c>
      <c r="D14" s="13" t="s">
        <v>185</v>
      </c>
      <c r="E14" s="13"/>
      <c r="F14" s="13"/>
      <c r="G14" s="13"/>
      <c r="H14" s="13"/>
    </row>
    <row r="17" spans="1:8" x14ac:dyDescent="0.25">
      <c r="A17" s="8" t="s">
        <v>240</v>
      </c>
      <c r="B17" s="72" t="str">
        <f>IF($K$1="EN",INDEX(content,MATCH(A17,symbol,0),2),IF($K$1="NL",INDEX(content,MATCH(A17,symbol,0),3),IF($K$1="FR",INDEX(content,MATCH(A17,symbol,0),4),IF($K$1="DE",INDEX(content,MATCH(A17,symbol,0),5),IF($K$1="PL",INDEX(content,MATCH(A17,symbol,0),6))))))</f>
        <v>A-B</v>
      </c>
      <c r="C17" s="73"/>
      <c r="D17" s="73"/>
      <c r="E17" s="73"/>
      <c r="F17" s="73"/>
      <c r="G17" s="73"/>
      <c r="H17" s="73"/>
    </row>
    <row r="18" spans="1:8" x14ac:dyDescent="0.25">
      <c r="A18" s="100"/>
      <c r="B18" s="83"/>
      <c r="C18" s="84"/>
      <c r="D18" s="17"/>
      <c r="E18" s="11" t="s">
        <v>2</v>
      </c>
      <c r="F18" s="11" t="s">
        <v>3</v>
      </c>
      <c r="G18" s="11" t="s">
        <v>4</v>
      </c>
      <c r="H18" s="11" t="s">
        <v>5</v>
      </c>
    </row>
    <row r="19" spans="1:8" x14ac:dyDescent="0.25">
      <c r="A19" s="100"/>
      <c r="B19" s="12" t="s">
        <v>270</v>
      </c>
      <c r="C19" s="12" t="str">
        <f>IF($K$1="EN",INDEX(content,MATCH(B19,symbol,0),2),IF($K$1="NL",INDEX(content,MATCH(B19,symbol,0),3),IF($K$1="FR",INDEX(content,MATCH(B19,symbol,0),4),IF($K$1="DE",INDEX(content,MATCH(B19,symbol,0),5),IF($K$1="PL",INDEX(content,MATCH(B19,symbol,0),6))))))&amp;" grade 4.6"</f>
        <v>A-B grade 4.6</v>
      </c>
      <c r="D19" s="13" t="s">
        <v>254</v>
      </c>
      <c r="E19" s="13"/>
      <c r="F19" s="13"/>
      <c r="G19" s="13"/>
      <c r="H19" s="13"/>
    </row>
    <row r="20" spans="1:8" x14ac:dyDescent="0.25">
      <c r="A20" s="100"/>
      <c r="B20" s="18" t="s">
        <v>271</v>
      </c>
      <c r="C20" s="12" t="str">
        <f>IF($K$1="EN",INDEX(content,MATCH(B20,symbol,0),2),IF($K$1="NL",INDEX(content,MATCH(B20,symbol,0),3),IF($K$1="FR",INDEX(content,MATCH(B20,symbol,0),4),IF($K$1="DE",INDEX(content,MATCH(B20,symbol,0),5),IF($K$1="PL",INDEX(content,MATCH(B20,symbol,0),6))))))</f>
        <v>A-B</v>
      </c>
      <c r="D20" s="13" t="s">
        <v>187</v>
      </c>
      <c r="E20" s="70"/>
      <c r="F20" s="70"/>
      <c r="G20" s="70"/>
      <c r="H20" s="70"/>
    </row>
    <row r="22" spans="1:8" x14ac:dyDescent="0.25">
      <c r="A22" s="8" t="s">
        <v>371</v>
      </c>
      <c r="B22" s="72" t="str">
        <f>IF($K$1="EN",INDEX(content,MATCH(A22,symbol,0),2),IF($K$1="NL",INDEX(content,MATCH(A22,symbol,0),3),IF($K$1="FR",INDEX(content,MATCH(A22,symbol,0),4),IF($K$1="DE",INDEX(content,MATCH(A22,symbol,0),5),IF($K$1="PL",INDEX(content,MATCH(A22,symbol,0),6))))))</f>
        <v>A-B</v>
      </c>
      <c r="C22" s="73"/>
      <c r="D22" s="73"/>
      <c r="E22" s="73"/>
      <c r="F22" s="73"/>
      <c r="G22" s="73"/>
      <c r="H22" s="74"/>
    </row>
    <row r="23" spans="1:8" x14ac:dyDescent="0.25">
      <c r="A23" s="97"/>
      <c r="B23" s="83"/>
      <c r="C23" s="84"/>
      <c r="D23" s="17"/>
      <c r="E23" s="11" t="s">
        <v>2</v>
      </c>
      <c r="F23" s="11" t="s">
        <v>3</v>
      </c>
      <c r="G23" s="11" t="s">
        <v>4</v>
      </c>
      <c r="H23" s="11" t="s">
        <v>5</v>
      </c>
    </row>
    <row r="24" spans="1:8" x14ac:dyDescent="0.25">
      <c r="A24" s="98"/>
      <c r="B24" s="19" t="s">
        <v>80</v>
      </c>
      <c r="C24" s="88" t="str">
        <f>IF($K$1="EN",INDEX(content,MATCH(B24,symbol,0),2),IF($K$1="NL",INDEX(content,MATCH(B24,symbol,0),3),IF($K$1="FR",INDEX(content,MATCH(B24,symbol,0),4),IF($K$1="DE",INDEX(content,MATCH(B24,symbol,0),5),IF($K$1="PL",INDEX(content,MATCH(B24,symbol,0),6))))))</f>
        <v>B</v>
      </c>
      <c r="D24" s="88"/>
      <c r="E24" s="88"/>
      <c r="F24" s="88"/>
      <c r="G24" s="88"/>
      <c r="H24" s="88"/>
    </row>
    <row r="25" spans="1:8" x14ac:dyDescent="0.25">
      <c r="A25" s="98"/>
      <c r="B25" s="21" t="s">
        <v>208</v>
      </c>
      <c r="C25" s="89" t="str">
        <f>IF($K$1="EN",INDEX(content,MATCH(B25,symbol,0),2),IF($K$1="NL",INDEX(content,MATCH(B25,symbol,0),3),IF($K$1="FR",INDEX(content,MATCH(B25,symbol,0),4),IF($K$1="DE",INDEX(content,MATCH(B25,symbol,0),5),IF($K$1="PL",INDEX(content,MATCH(B25,symbol,0),6))))))</f>
        <v>B</v>
      </c>
      <c r="D25" s="90"/>
      <c r="E25" s="90"/>
      <c r="F25" s="90"/>
      <c r="G25" s="90"/>
      <c r="H25" s="90"/>
    </row>
    <row r="26" spans="1:8" x14ac:dyDescent="0.25">
      <c r="A26" s="98"/>
      <c r="B26" s="12" t="s">
        <v>316</v>
      </c>
      <c r="C26" s="12" t="str">
        <f>IF($K$1="EN",INDEX(content,MATCH(B26,symbol,0),2),IF($K$1="NL",INDEX(content,MATCH(B26,symbol,0),3),IF($K$1="FR",INDEX(content,MATCH(B26,symbol,0),4),IF($K$1="DE",INDEX(content,MATCH(B26,symbol,0),5),IF($K$1="PL",INDEX(content,MATCH(B26,symbol,0),6))))))&amp;" -40°C to +80°C"</f>
        <v>A-B -40°C to +80°C</v>
      </c>
      <c r="D26" s="13" t="s">
        <v>194</v>
      </c>
      <c r="E26" s="13"/>
      <c r="F26" s="13"/>
      <c r="G26" s="13"/>
      <c r="H26" s="13"/>
    </row>
    <row r="27" spans="1:8" x14ac:dyDescent="0.25">
      <c r="A27" s="98"/>
      <c r="B27" s="22" t="s">
        <v>188</v>
      </c>
      <c r="C27" s="12" t="str">
        <f>IF($K$1="EN",INDEX(content,MATCH(B27,symbol,0),2),IF($K$1="NL",INDEX(content,MATCH(B27,symbol,0),3),IF($K$1="FR",INDEX(content,MATCH(B27,symbol,0),4),IF($K$1="DE",INDEX(content,MATCH(B27,symbol,0),5),IF($K$1="PL",INDEX(content,MATCH(B27,symbol,0),6))))))</f>
        <v>B</v>
      </c>
      <c r="D27" s="13" t="s">
        <v>187</v>
      </c>
      <c r="E27" s="70"/>
      <c r="F27" s="70"/>
      <c r="G27" s="70"/>
      <c r="H27" s="70"/>
    </row>
    <row r="28" spans="1:8" x14ac:dyDescent="0.25">
      <c r="A28" s="98"/>
      <c r="B28" s="12" t="s">
        <v>372</v>
      </c>
      <c r="C28" s="12" t="str">
        <f>IF($K$1="EN",INDEX(content,MATCH(B28,symbol,0),2),IF($K$1="NL",INDEX(content,MATCH(B28,symbol,0),3),IF($K$1="FR",INDEX(content,MATCH(B28,symbol,0),4),IF($K$1="DE",INDEX(content,MATCH(B28,symbol,0),5),IF($K$1="PL",INDEX(content,MATCH(B28,symbol,0),6))))))&amp;" -40°C to +80°C"</f>
        <v>A-B -40°C to +80°C</v>
      </c>
      <c r="D28" s="13" t="s">
        <v>194</v>
      </c>
      <c r="E28" s="13"/>
      <c r="F28" s="13"/>
      <c r="G28" s="13"/>
      <c r="H28" s="13"/>
    </row>
    <row r="29" spans="1:8" x14ac:dyDescent="0.25">
      <c r="A29" s="98"/>
      <c r="B29" s="22" t="s">
        <v>188</v>
      </c>
      <c r="C29" s="12" t="str">
        <f>IF($K$1="EN",INDEX(content,MATCH(B29,symbol,0),2),IF($K$1="NL",INDEX(content,MATCH(B29,symbol,0),3),IF($K$1="FR",INDEX(content,MATCH(B29,symbol,0),4),IF($K$1="DE",INDEX(content,MATCH(B29,symbol,0),5),IF($K$1="PL",INDEX(content,MATCH(B29,symbol,0),6))))))</f>
        <v>B</v>
      </c>
      <c r="D29" s="13" t="s">
        <v>187</v>
      </c>
      <c r="E29" s="70"/>
      <c r="F29" s="70"/>
      <c r="G29" s="70"/>
      <c r="H29" s="70"/>
    </row>
    <row r="30" spans="1:8" x14ac:dyDescent="0.25">
      <c r="A30" s="98"/>
      <c r="B30" s="101" t="s">
        <v>75</v>
      </c>
      <c r="C30" s="12" t="str">
        <f>IF($K$1="EN",INDEX(content,MATCH(B30,symbol,0),2),IF($K$1="NL",INDEX(content,MATCH(B30,symbol,0),3),IF($K$1="FR",INDEX(content,MATCH(B30,symbol,0),4),IF($K$1="DE",INDEX(content,MATCH(B30,symbol,0),5),IF($K$1="PL",INDEX(content,MATCH(B30,symbol,0),6))))))&amp;" C30/37"</f>
        <v>A-B C30/37</v>
      </c>
      <c r="D30" s="79" t="s">
        <v>187</v>
      </c>
      <c r="E30" s="75"/>
      <c r="F30" s="76"/>
      <c r="G30" s="76"/>
      <c r="H30" s="77"/>
    </row>
    <row r="31" spans="1:8" x14ac:dyDescent="0.25">
      <c r="A31" s="98"/>
      <c r="B31" s="102"/>
      <c r="C31" s="12" t="str">
        <f>IF($K$1="EN",INDEX(content,MATCH(B30,symbol,0),2),IF($K$1="NL",INDEX(content,MATCH(B30,symbol,0),3),IF($K$1="FR",INDEX(content,MATCH(B30,symbol,0),4),IF($K$1="DE",INDEX(content,MATCH(B30,symbol,0),5),IF($K$1="PL",INDEX(content,MATCH(B30,symbol,0),6))))))&amp;" C40/50"</f>
        <v>A-B C40/50</v>
      </c>
      <c r="D31" s="80"/>
      <c r="E31" s="75"/>
      <c r="F31" s="76"/>
      <c r="G31" s="76"/>
      <c r="H31" s="77"/>
    </row>
    <row r="32" spans="1:8" x14ac:dyDescent="0.25">
      <c r="A32" s="98"/>
      <c r="B32" s="103"/>
      <c r="C32" s="12" t="str">
        <f>IF($K$1="EN",INDEX(content,MATCH(B30,symbol,0),2),IF($K$1="NL",INDEX(content,MATCH(B30,symbol,0),3),IF($K$1="FR",INDEX(content,MATCH(B30,symbol,0),4),IF($K$1="DE",INDEX(content,MATCH(B30,symbol,0),5),IF($K$1="PL",INDEX(content,MATCH(B30,symbol,0),6))))))&amp;" C50/60"</f>
        <v>A-B C50/60</v>
      </c>
      <c r="D32" s="81"/>
      <c r="E32" s="75"/>
      <c r="F32" s="76"/>
      <c r="G32" s="76"/>
      <c r="H32" s="77"/>
    </row>
    <row r="34" spans="1:8" x14ac:dyDescent="0.25">
      <c r="A34" s="8" t="s">
        <v>218</v>
      </c>
      <c r="B34" s="72" t="str">
        <f>IF($K$1="EN",INDEX(content,MATCH(A34,symbol,0),2),IF($K$1="NL",INDEX(content,MATCH(A34,symbol,0),3),IF($K$1="FR",INDEX(content,MATCH(A34,symbol,0),4),IF($K$1="DE",INDEX(content,MATCH(A34,symbol,0),5),IF($K$1="PL",INDEX(content,MATCH(A34,symbol,0),6))))))</f>
        <v>A-B</v>
      </c>
      <c r="C34" s="73"/>
      <c r="D34" s="73"/>
      <c r="E34" s="73"/>
      <c r="F34" s="73"/>
      <c r="G34" s="73"/>
      <c r="H34" s="73"/>
    </row>
    <row r="35" spans="1:8" x14ac:dyDescent="0.25">
      <c r="A35" s="100"/>
      <c r="B35" s="71"/>
      <c r="C35" s="71"/>
      <c r="D35" s="17"/>
      <c r="E35" s="11" t="s">
        <v>2</v>
      </c>
      <c r="F35" s="11" t="s">
        <v>3</v>
      </c>
      <c r="G35" s="11" t="s">
        <v>4</v>
      </c>
      <c r="H35" s="11" t="s">
        <v>5</v>
      </c>
    </row>
    <row r="36" spans="1:8" x14ac:dyDescent="0.25">
      <c r="A36" s="100"/>
      <c r="B36" s="24" t="s">
        <v>272</v>
      </c>
      <c r="C36" s="12" t="str">
        <f>IF($K$1="EN",INDEX(content,MATCH(B36,symbol,0),2),IF($K$1="NL",INDEX(content,MATCH(B36,symbol,0),3),IF($K$1="FR",INDEX(content,MATCH(B36,symbol,0),4),IF($K$1="DE",INDEX(content,MATCH(B36,symbol,0),5),IF($K$1="PL",INDEX(content,MATCH(B36,symbol,0),6))))))</f>
        <v>A-B</v>
      </c>
      <c r="D36" s="13" t="s">
        <v>185</v>
      </c>
      <c r="E36" s="13"/>
      <c r="F36" s="13"/>
      <c r="G36" s="13"/>
      <c r="H36" s="13"/>
    </row>
    <row r="37" spans="1:8" x14ac:dyDescent="0.25">
      <c r="A37" s="100"/>
      <c r="B37" s="24" t="s">
        <v>274</v>
      </c>
      <c r="C37" s="12" t="str">
        <f>IF($K$1="EN",INDEX(content,MATCH(B37,symbol,0),2),IF($K$1="NL",INDEX(content,MATCH(B37,symbol,0),3),IF($K$1="FR",INDEX(content,MATCH(B37,symbol,0),4),IF($K$1="DE",INDEX(content,MATCH(B37,symbol,0),5),IF($K$1="PL",INDEX(content,MATCH(B37,symbol,0),6))))))</f>
        <v>A-B</v>
      </c>
      <c r="D37" s="13" t="s">
        <v>185</v>
      </c>
      <c r="E37" s="13"/>
      <c r="F37" s="13"/>
      <c r="G37" s="13"/>
      <c r="H37" s="13"/>
    </row>
    <row r="38" spans="1:8" x14ac:dyDescent="0.25">
      <c r="A38" s="100"/>
      <c r="B38" s="24" t="s">
        <v>276</v>
      </c>
      <c r="C38" s="12" t="str">
        <f>IF($K$1="EN",INDEX(content,MATCH(B38,symbol,0),2),IF($K$1="NL",INDEX(content,MATCH(B38,symbol,0),3),IF($K$1="FR",INDEX(content,MATCH(B38,symbol,0),4),IF($K$1="DE",INDEX(content,MATCH(B38,symbol,0),5),IF($K$1="PL",INDEX(content,MATCH(B38,symbol,0),6))))))</f>
        <v>A-B</v>
      </c>
      <c r="D38" s="13" t="s">
        <v>187</v>
      </c>
      <c r="E38" s="75"/>
      <c r="F38" s="76"/>
      <c r="G38" s="76"/>
      <c r="H38" s="76"/>
    </row>
    <row r="39" spans="1:8" x14ac:dyDescent="0.25">
      <c r="A39" s="47"/>
      <c r="B39" s="25"/>
    </row>
    <row r="40" spans="1:8" x14ac:dyDescent="0.25">
      <c r="A40" s="8" t="s">
        <v>219</v>
      </c>
      <c r="B40" s="72" t="str">
        <f>IF($K$1="EN",INDEX(content,MATCH(A40,symbol,0),2),IF($K$1="NL",INDEX(content,MATCH(A40,symbol,0),3),IF($K$1="FR",INDEX(content,MATCH(A40,symbol,0),4),IF($K$1="DE",INDEX(content,MATCH(A40,symbol,0),5),IF($K$1="PL",INDEX(content,MATCH(A40,symbol,0),6))))))</f>
        <v>A-B</v>
      </c>
      <c r="C40" s="73"/>
      <c r="D40" s="73"/>
      <c r="E40" s="73"/>
      <c r="F40" s="73"/>
      <c r="G40" s="73"/>
      <c r="H40" s="73"/>
    </row>
    <row r="41" spans="1:8" x14ac:dyDescent="0.25">
      <c r="A41" s="100"/>
      <c r="B41" s="71"/>
      <c r="C41" s="71"/>
      <c r="D41" s="17"/>
      <c r="E41" s="11" t="s">
        <v>2</v>
      </c>
      <c r="F41" s="11" t="s">
        <v>3</v>
      </c>
      <c r="G41" s="11" t="s">
        <v>4</v>
      </c>
      <c r="H41" s="11" t="s">
        <v>5</v>
      </c>
    </row>
    <row r="42" spans="1:8" x14ac:dyDescent="0.25">
      <c r="A42" s="100"/>
      <c r="B42" s="24" t="s">
        <v>289</v>
      </c>
      <c r="C42" s="12" t="str">
        <f t="shared" ref="C42:C46" si="1">IF($K$1="EN",INDEX(content,MATCH(B42,symbol,0),2),IF($K$1="NL",INDEX(content,MATCH(B42,symbol,0),3),IF($K$1="FR",INDEX(content,MATCH(B42,symbol,0),4),IF($K$1="DE",INDEX(content,MATCH(B42,symbol,0),5),IF($K$1="PL",INDEX(content,MATCH(B42,symbol,0),6))))))</f>
        <v>A-B</v>
      </c>
      <c r="D42" s="13" t="s">
        <v>254</v>
      </c>
      <c r="E42" s="13"/>
      <c r="F42" s="13"/>
      <c r="G42" s="13"/>
      <c r="H42" s="13"/>
    </row>
    <row r="43" spans="1:8" x14ac:dyDescent="0.25">
      <c r="A43" s="100"/>
      <c r="B43" s="24" t="s">
        <v>278</v>
      </c>
      <c r="C43" s="12" t="str">
        <f>IF($K$1="EN",INDEX(content,MATCH(B43,symbol,0),2),IF($K$1="NL",INDEX(content,MATCH(B43,symbol,0),3),IF($K$1="FR",INDEX(content,MATCH(B43,symbol,0),4),IF($K$1="DE",INDEX(content,MATCH(B43,symbol,0),5),IF($K$1="PL",INDEX(content,MATCH(B43,symbol,0),6))))))</f>
        <v>A-B</v>
      </c>
      <c r="D43" s="13" t="s">
        <v>185</v>
      </c>
      <c r="E43" s="13"/>
      <c r="F43" s="13"/>
      <c r="G43" s="13"/>
      <c r="H43" s="13"/>
    </row>
    <row r="44" spans="1:8" x14ac:dyDescent="0.25">
      <c r="A44" s="100"/>
      <c r="B44" s="24" t="s">
        <v>279</v>
      </c>
      <c r="C44" s="12" t="str">
        <f t="shared" si="1"/>
        <v>A-B</v>
      </c>
      <c r="D44" s="13" t="s">
        <v>185</v>
      </c>
      <c r="E44" s="13"/>
      <c r="F44" s="13"/>
      <c r="G44" s="13"/>
      <c r="H44" s="13"/>
    </row>
    <row r="45" spans="1:8" x14ac:dyDescent="0.25">
      <c r="A45" s="100"/>
      <c r="B45" s="24" t="s">
        <v>277</v>
      </c>
      <c r="C45" s="12" t="str">
        <f t="shared" si="1"/>
        <v>A-B</v>
      </c>
      <c r="D45" s="13" t="s">
        <v>254</v>
      </c>
      <c r="E45" s="13"/>
      <c r="F45" s="13"/>
      <c r="G45" s="13"/>
      <c r="H45" s="13"/>
    </row>
    <row r="46" spans="1:8" x14ac:dyDescent="0.25">
      <c r="A46" s="100"/>
      <c r="B46" s="24" t="s">
        <v>278</v>
      </c>
      <c r="C46" s="12" t="str">
        <f t="shared" si="1"/>
        <v>A-B</v>
      </c>
      <c r="D46" s="13" t="s">
        <v>185</v>
      </c>
      <c r="E46" s="13"/>
      <c r="F46" s="13"/>
      <c r="G46" s="13"/>
      <c r="H46" s="13"/>
    </row>
    <row r="47" spans="1:8" x14ac:dyDescent="0.25">
      <c r="A47" s="47"/>
      <c r="B47" s="25"/>
    </row>
    <row r="48" spans="1:8" x14ac:dyDescent="0.25">
      <c r="A48" s="47"/>
      <c r="B48" s="25"/>
    </row>
    <row r="49" spans="1:8" x14ac:dyDescent="0.25">
      <c r="A49" s="47"/>
      <c r="B49" s="25"/>
    </row>
    <row r="50" spans="1:8" x14ac:dyDescent="0.25">
      <c r="A50" s="8" t="s">
        <v>220</v>
      </c>
      <c r="B50" s="72" t="str">
        <f>IF($K$1="EN",INDEX(content,MATCH(A50,symbol,0),2),IF($K$1="NL",INDEX(content,MATCH(A50,symbol,0),3),IF($K$1="FR",INDEX(content,MATCH(A50,symbol,0),4),IF($K$1="DE",INDEX(content,MATCH(A50,symbol,0),5),IF($K$1="PL",INDEX(content,MATCH(A50,symbol,0),6))))))</f>
        <v>A-B</v>
      </c>
      <c r="C50" s="73"/>
      <c r="D50" s="73"/>
      <c r="E50" s="73"/>
      <c r="F50" s="73"/>
      <c r="G50" s="73"/>
      <c r="H50" s="73"/>
    </row>
    <row r="51" spans="1:8" x14ac:dyDescent="0.25">
      <c r="A51" s="100"/>
      <c r="B51" s="83"/>
      <c r="C51" s="84"/>
      <c r="D51" s="17"/>
      <c r="E51" s="11" t="s">
        <v>2</v>
      </c>
      <c r="F51" s="11" t="s">
        <v>3</v>
      </c>
      <c r="G51" s="11" t="s">
        <v>4</v>
      </c>
      <c r="H51" s="11" t="s">
        <v>5</v>
      </c>
    </row>
    <row r="52" spans="1:8" x14ac:dyDescent="0.25">
      <c r="A52" s="100"/>
      <c r="B52" s="12" t="s">
        <v>205</v>
      </c>
      <c r="C52" s="12" t="str">
        <f>IF($K$1="EN",INDEX(content,MATCH(B52,symbol,0),2),IF($K$1="NL",INDEX(content,MATCH(B52,symbol,0),3),IF($K$1="FR",INDEX(content,MATCH(B52,symbol,0),4),IF($K$1="DE",INDEX(content,MATCH(B52,symbol,0),5),IF($K$1="PL",INDEX(content,MATCH(B52,symbol,0),6))))))</f>
        <v>A-B</v>
      </c>
      <c r="D52" s="13" t="s">
        <v>254</v>
      </c>
      <c r="E52" s="13"/>
      <c r="F52" s="13"/>
      <c r="G52" s="13"/>
      <c r="H52" s="13"/>
    </row>
    <row r="53" spans="1:8" x14ac:dyDescent="0.25">
      <c r="A53" s="100"/>
      <c r="B53" s="18" t="s">
        <v>271</v>
      </c>
      <c r="C53" s="12" t="str">
        <f>IF($K$1="EN",INDEX(content,MATCH(B53,symbol,0),2),IF($K$1="NL",INDEX(content,MATCH(B53,symbol,0),3),IF($K$1="FR",INDEX(content,MATCH(B53,symbol,0),4),IF($K$1="DE",INDEX(content,MATCH(B53,symbol,0),5),IF($K$1="PL",INDEX(content,MATCH(B53,symbol,0),6))))))</f>
        <v>A-B</v>
      </c>
      <c r="D53" s="13" t="s">
        <v>187</v>
      </c>
      <c r="E53" s="75"/>
      <c r="F53" s="76"/>
      <c r="G53" s="76"/>
      <c r="H53" s="76"/>
    </row>
    <row r="55" spans="1:8" x14ac:dyDescent="0.25">
      <c r="A55" s="8" t="s">
        <v>242</v>
      </c>
      <c r="B55" s="72" t="str">
        <f>IF($K$1="EN",INDEX(content,MATCH(A55,symbol,0),2),IF($K$1="NL",INDEX(content,MATCH(A55,symbol,0),3),IF($K$1="FR",INDEX(content,MATCH(A55,symbol,0),4),IF($K$1="DE",INDEX(content,MATCH(A55,symbol,0),5),IF($K$1="PL",INDEX(content,MATCH(A55,symbol,0),6))))))</f>
        <v>A-B</v>
      </c>
      <c r="C55" s="73"/>
      <c r="D55" s="73"/>
      <c r="E55" s="73"/>
      <c r="F55" s="73"/>
      <c r="G55" s="73"/>
      <c r="H55" s="73"/>
    </row>
    <row r="56" spans="1:8" x14ac:dyDescent="0.25">
      <c r="A56" s="100"/>
      <c r="B56" s="83"/>
      <c r="C56" s="84"/>
      <c r="D56" s="17"/>
      <c r="E56" s="11" t="s">
        <v>2</v>
      </c>
      <c r="F56" s="11" t="s">
        <v>3</v>
      </c>
      <c r="G56" s="11" t="s">
        <v>4</v>
      </c>
      <c r="H56" s="11" t="s">
        <v>5</v>
      </c>
    </row>
    <row r="57" spans="1:8" x14ac:dyDescent="0.25">
      <c r="A57" s="100"/>
      <c r="B57" s="12" t="s">
        <v>380</v>
      </c>
      <c r="C57" s="12" t="str">
        <f>IF($K$1="EN",INDEX(content,MATCH(B57,symbol,0),2),IF($K$1="NL",INDEX(content,MATCH(B57,symbol,0),3),IF($K$1="FR",INDEX(content,MATCH(B57,symbol,0),4),IF($K$1="DE",INDEX(content,MATCH(B57,symbol,0),5),IF($K$1="PL",INDEX(content,MATCH(B57,symbol,0),6))))))</f>
        <v>A-B</v>
      </c>
      <c r="D57" s="13" t="s">
        <v>186</v>
      </c>
      <c r="E57" s="13"/>
      <c r="F57" s="13"/>
      <c r="G57" s="13"/>
      <c r="H57" s="13"/>
    </row>
    <row r="58" spans="1:8" x14ac:dyDescent="0.25">
      <c r="A58" s="100"/>
      <c r="B58" s="18" t="s">
        <v>271</v>
      </c>
      <c r="C58" s="12" t="str">
        <f>IF($K$1="EN",INDEX(content,MATCH(B58,symbol,0),2),IF($K$1="NL",INDEX(content,MATCH(B58,symbol,0),3),IF($K$1="FR",INDEX(content,MATCH(B58,symbol,0),4),IF($K$1="DE",INDEX(content,MATCH(B58,symbol,0),5),IF($K$1="PL",INDEX(content,MATCH(B58,symbol,0),6))))))</f>
        <v>A-B</v>
      </c>
      <c r="D58" s="13" t="s">
        <v>187</v>
      </c>
      <c r="E58" s="70"/>
      <c r="F58" s="70"/>
      <c r="G58" s="70"/>
      <c r="H58" s="70"/>
    </row>
    <row r="60" spans="1:8" x14ac:dyDescent="0.25">
      <c r="A60" s="8" t="s">
        <v>243</v>
      </c>
      <c r="B60" s="72" t="str">
        <f>IF($K$1="EN",INDEX(content,MATCH(A60,symbol,0),2),IF($K$1="NL",INDEX(content,MATCH(A60,symbol,0),3),IF($K$1="FR",INDEX(content,MATCH(A60,symbol,0),4),IF($K$1="DE",INDEX(content,MATCH(A60,symbol,0),5),IF($K$1="PL",INDEX(content,MATCH(A60,symbol,0),6))))))</f>
        <v>A-B</v>
      </c>
      <c r="C60" s="73"/>
      <c r="D60" s="73"/>
      <c r="E60" s="73"/>
      <c r="F60" s="73"/>
      <c r="G60" s="73"/>
      <c r="H60" s="73"/>
    </row>
    <row r="61" spans="1:8" x14ac:dyDescent="0.25">
      <c r="A61" s="97"/>
      <c r="B61" s="83"/>
      <c r="C61" s="84"/>
      <c r="D61" s="17"/>
      <c r="E61" s="11" t="s">
        <v>2</v>
      </c>
      <c r="F61" s="11" t="s">
        <v>3</v>
      </c>
      <c r="G61" s="11" t="s">
        <v>4</v>
      </c>
      <c r="H61" s="11" t="s">
        <v>5</v>
      </c>
    </row>
    <row r="62" spans="1:8" x14ac:dyDescent="0.25">
      <c r="A62" s="98"/>
      <c r="B62" s="12" t="s">
        <v>125</v>
      </c>
      <c r="C62" s="12" t="str">
        <f>IF($K$1="EN",INDEX(content,MATCH(B62,symbol,0),2),IF($K$1="NL",INDEX(content,MATCH(B62,symbol,0),3),IF($K$1="FR",INDEX(content,MATCH(B62,symbol,0),4),IF($K$1="DE",INDEX(content,MATCH(B62,symbol,0),5),IF($K$1="PL",INDEX(content,MATCH(B62,symbol,0),6))))))</f>
        <v>A-B</v>
      </c>
      <c r="D62" s="13" t="s">
        <v>185</v>
      </c>
      <c r="E62" s="13"/>
      <c r="F62" s="13"/>
      <c r="G62" s="13"/>
      <c r="H62" s="13"/>
    </row>
    <row r="63" spans="1:8" x14ac:dyDescent="0.25">
      <c r="A63" s="99"/>
      <c r="B63" s="18" t="s">
        <v>280</v>
      </c>
      <c r="C63" s="12" t="str">
        <f>IF($K$1="EN",INDEX(content,MATCH(B63,symbol,0),2),IF($K$1="NL",INDEX(content,MATCH(B63,symbol,0),3),IF($K$1="FR",INDEX(content,MATCH(B63,symbol,0),4),IF($K$1="DE",INDEX(content,MATCH(B63,symbol,0),5),IF($K$1="PL",INDEX(content,MATCH(B63,symbol,0),6))))))</f>
        <v>A-B</v>
      </c>
      <c r="D63" s="13" t="s">
        <v>187</v>
      </c>
      <c r="E63" s="70"/>
      <c r="F63" s="70"/>
      <c r="G63" s="70"/>
      <c r="H63" s="70"/>
    </row>
    <row r="65" spans="1:8" x14ac:dyDescent="0.25">
      <c r="A65" s="8" t="s">
        <v>244</v>
      </c>
      <c r="B65" s="72" t="str">
        <f>IF($K$1="EN",INDEX(content,MATCH(A65,symbol,0),2),IF($K$1="NL",INDEX(content,MATCH(A65,symbol,0),3),IF($K$1="FR",INDEX(content,MATCH(A65,symbol,0),4),IF($K$1="DE",INDEX(content,MATCH(A65,symbol,0),5),IF($K$1="PL",INDEX(content,MATCH(A65,symbol,0),6))))))</f>
        <v>A-B</v>
      </c>
      <c r="C65" s="73"/>
      <c r="D65" s="73"/>
      <c r="E65" s="73"/>
      <c r="F65" s="73"/>
      <c r="G65" s="73"/>
      <c r="H65" s="73"/>
    </row>
    <row r="66" spans="1:8" x14ac:dyDescent="0.25">
      <c r="A66" s="97"/>
      <c r="B66" s="83"/>
      <c r="C66" s="84"/>
      <c r="D66" s="17"/>
      <c r="E66" s="11" t="s">
        <v>2</v>
      </c>
      <c r="F66" s="11" t="s">
        <v>3</v>
      </c>
      <c r="G66" s="11" t="s">
        <v>4</v>
      </c>
      <c r="H66" s="11" t="s">
        <v>5</v>
      </c>
    </row>
    <row r="67" spans="1:8" x14ac:dyDescent="0.25">
      <c r="A67" s="98"/>
      <c r="B67" s="12"/>
      <c r="C67" s="12" t="e">
        <f>IF($K$1="EN",INDEX(content,MATCH(B67,symbol,0),2),IF($K$1="NL",INDEX(content,MATCH(B67,symbol,0),3),IF($K$1="FR",INDEX(content,MATCH(B67,symbol,0),4),IF($K$1="DE",INDEX(content,MATCH(B67,symbol,0),5),IF($K$1="PL",INDEX(content,MATCH(B67,symbol,0),6))))))</f>
        <v>#N/A</v>
      </c>
      <c r="D67" s="13"/>
      <c r="E67" s="13"/>
      <c r="F67" s="13"/>
      <c r="G67" s="13"/>
      <c r="H67" s="13"/>
    </row>
    <row r="68" spans="1:8" x14ac:dyDescent="0.25">
      <c r="A68" s="99"/>
      <c r="B68" s="18" t="s">
        <v>281</v>
      </c>
      <c r="C68" s="12" t="str">
        <f>IF($K$1="EN",INDEX(content,MATCH(B68,symbol,0),2),IF($K$1="NL",INDEX(content,MATCH(B68,symbol,0),3),IF($K$1="FR",INDEX(content,MATCH(B68,symbol,0),4),IF($K$1="DE",INDEX(content,MATCH(B68,symbol,0),5),IF($K$1="PL",INDEX(content,MATCH(B68,symbol,0),6))))))</f>
        <v>A-B</v>
      </c>
      <c r="D68" s="13" t="s">
        <v>187</v>
      </c>
      <c r="E68" s="70">
        <v>1.5</v>
      </c>
      <c r="F68" s="70"/>
      <c r="G68" s="70"/>
      <c r="H68" s="70"/>
    </row>
    <row r="70" spans="1:8" x14ac:dyDescent="0.25">
      <c r="A70" s="8" t="s">
        <v>257</v>
      </c>
      <c r="B70" s="72" t="str">
        <f>IF($K$1="EN",INDEX(content,MATCH(A70,symbol,0),2),IF($K$1="NL",INDEX(content,MATCH(A70,symbol,0),3),IF($K$1="FR",INDEX(content,MATCH(A70,symbol,0),4),IF($K$1="DE",INDEX(content,MATCH(A70,symbol,0),5),IF($K$1="PL",INDEX(content,MATCH(A70,symbol,0),6))))))</f>
        <v>A-B</v>
      </c>
      <c r="C70" s="73"/>
      <c r="D70" s="73"/>
      <c r="E70" s="73"/>
      <c r="F70" s="73"/>
      <c r="G70" s="73"/>
      <c r="H70" s="73"/>
    </row>
    <row r="71" spans="1:8" x14ac:dyDescent="0.25">
      <c r="A71" s="97"/>
      <c r="B71" s="71"/>
      <c r="C71" s="71"/>
      <c r="D71" s="17"/>
      <c r="E71" s="11" t="s">
        <v>2</v>
      </c>
      <c r="F71" s="11" t="s">
        <v>3</v>
      </c>
      <c r="G71" s="11" t="s">
        <v>4</v>
      </c>
      <c r="H71" s="11" t="s">
        <v>5</v>
      </c>
    </row>
    <row r="72" spans="1:8" x14ac:dyDescent="0.25">
      <c r="A72" s="98"/>
      <c r="B72" s="24" t="s">
        <v>139</v>
      </c>
      <c r="C72" s="12" t="str">
        <f>IF($K$1="EN",INDEX(content,MATCH(B72,symbol,0),2),IF($K$1="NL",INDEX(content,MATCH(B72,symbol,0),3),IF($K$1="FR",INDEX(content,MATCH(B72,symbol,0),4),IF($K$1="DE",INDEX(content,MATCH(B72,symbol,0),5),IF($K$1="PL",INDEX(content,MATCH(B72,symbol,0),6))))))</f>
        <v>A-B</v>
      </c>
      <c r="D72" s="13" t="s">
        <v>254</v>
      </c>
      <c r="E72" s="39"/>
      <c r="F72" s="39"/>
      <c r="G72" s="39"/>
      <c r="H72" s="39"/>
    </row>
    <row r="73" spans="1:8" x14ac:dyDescent="0.25">
      <c r="A73" s="98"/>
      <c r="B73" s="24" t="s">
        <v>278</v>
      </c>
      <c r="C73" s="12" t="str">
        <f>IF($K$1="EN",INDEX(content,MATCH(B73,symbol,0),2),IF($K$1="NL",INDEX(content,MATCH(B73,symbol,0),3),IF($K$1="FR",INDEX(content,MATCH(B73,symbol,0),4),IF($K$1="DE",INDEX(content,MATCH(B73,symbol,0),5),IF($K$1="PL",INDEX(content,MATCH(B73,symbol,0),6))))))</f>
        <v>A-B</v>
      </c>
      <c r="D73" s="13" t="s">
        <v>185</v>
      </c>
      <c r="E73" s="39"/>
      <c r="F73" s="39"/>
      <c r="G73" s="39"/>
      <c r="H73" s="39"/>
    </row>
    <row r="74" spans="1:8" x14ac:dyDescent="0.25">
      <c r="A74" s="99"/>
      <c r="B74" s="24" t="s">
        <v>279</v>
      </c>
      <c r="C74" s="12" t="str">
        <f>IF($K$1="EN",INDEX(content,MATCH(B74,symbol,0),2),IF($K$1="NL",INDEX(content,MATCH(B74,symbol,0),3),IF($K$1="FR",INDEX(content,MATCH(B74,symbol,0),4),IF($K$1="DE",INDEX(content,MATCH(B74,symbol,0),5),IF($K$1="PL",INDEX(content,MATCH(B74,symbol,0),6))))))</f>
        <v>A-B</v>
      </c>
      <c r="D74" s="13" t="s">
        <v>185</v>
      </c>
      <c r="E74" s="39"/>
      <c r="F74" s="39"/>
      <c r="G74" s="39"/>
      <c r="H74" s="39"/>
    </row>
    <row r="75" spans="1:8" x14ac:dyDescent="0.25">
      <c r="A75" s="47"/>
      <c r="B75" s="25"/>
    </row>
    <row r="77" spans="1:8" x14ac:dyDescent="0.25">
      <c r="A77" s="43" t="s">
        <v>405</v>
      </c>
      <c r="B77" s="82" t="str">
        <f>IF($K$1="EN",INDEX(content,MATCH(A77,symbol,0),2),IF($K$1="NL",INDEX(content,MATCH(A77,symbol,0),3),IF($K$1="FR",INDEX(content,MATCH(A77,symbol,0),4),IF($K$1="DE",INDEX(content,MATCH(A77,symbol,0),5),IF($K$1="PL",INDEX(content,MATCH(A77,symbol,0),6))))))</f>
        <v>A-B</v>
      </c>
      <c r="C77" s="82"/>
      <c r="D77" s="82"/>
      <c r="E77" s="82"/>
      <c r="F77" s="82"/>
      <c r="G77" s="82"/>
      <c r="H77" s="82"/>
    </row>
    <row r="79" spans="1:8" x14ac:dyDescent="0.25">
      <c r="A79" s="8"/>
      <c r="B79" s="29" t="s">
        <v>602</v>
      </c>
      <c r="C79" s="88" t="str">
        <f>IF($K$1="EN",INDEX(content,MATCH(B79,symbol,0),2),IF($K$1="NL",INDEX(content,MATCH(B79,symbol,0),3),IF($K$1="FR",INDEX(content,MATCH(B79,symbol,0),4),IF($K$1="DE",INDEX(content,MATCH(B79,symbol,0),5),IF($K$1="PL",INDEX(content,MATCH(B79,symbol,0),6))))))</f>
        <v>A-B</v>
      </c>
      <c r="D79" s="88"/>
      <c r="E79" s="88"/>
      <c r="F79" s="88"/>
      <c r="G79" s="88"/>
      <c r="H79" s="88"/>
    </row>
    <row r="80" spans="1:8" x14ac:dyDescent="0.25">
      <c r="A80" s="48"/>
      <c r="B80" s="71"/>
      <c r="C80" s="71"/>
      <c r="D80" s="17"/>
      <c r="E80" s="11" t="s">
        <v>2</v>
      </c>
      <c r="F80" s="11" t="s">
        <v>3</v>
      </c>
      <c r="G80" s="11" t="s">
        <v>4</v>
      </c>
      <c r="H80" s="11" t="s">
        <v>5</v>
      </c>
    </row>
    <row r="81" spans="1:8" x14ac:dyDescent="0.25">
      <c r="A81" s="97"/>
      <c r="B81" s="8" t="s">
        <v>209</v>
      </c>
      <c r="C81" s="89" t="str">
        <f>IF($K$1="EN",INDEX(content,MATCH(B81,symbol,0),2),IF($K$1="NL",INDEX(content,MATCH(B81,symbol,0),3),IF($K$1="FR",INDEX(content,MATCH(B81,symbol,0),4),IF($K$1="DE",INDEX(content,MATCH(B81,symbol,0),5),IF($K$1="PL",INDEX(content,MATCH(B81,symbol,0),6))))))</f>
        <v>B</v>
      </c>
      <c r="D81" s="89"/>
      <c r="E81" s="89"/>
      <c r="F81" s="89"/>
      <c r="G81" s="89"/>
      <c r="H81" s="89"/>
    </row>
    <row r="82" spans="1:8" x14ac:dyDescent="0.25">
      <c r="A82" s="98"/>
      <c r="B82" s="18" t="s">
        <v>189</v>
      </c>
      <c r="C82" s="12" t="str">
        <f>IF($K$1="EN",INDEX(content,MATCH(B82,symbol,0),2),IF($K$1="NL",INDEX(content,MATCH(B82,symbol,0),3),IF($K$1="FR",INDEX(content,MATCH(B82,symbol,0),4),IF($K$1="DE",INDEX(content,MATCH(B82,symbol,0),5),IF($K$1="PL",INDEX(content,MATCH(B82,symbol,0),6))))))&amp;" -40°C to +70°C"</f>
        <v>B -40°C to +70°C</v>
      </c>
      <c r="D82" s="13" t="s">
        <v>194</v>
      </c>
      <c r="E82" s="13" t="s">
        <v>326</v>
      </c>
      <c r="F82" s="13">
        <v>3.5</v>
      </c>
      <c r="G82" s="13">
        <v>3.5</v>
      </c>
      <c r="H82" s="13">
        <v>3.5</v>
      </c>
    </row>
    <row r="83" spans="1:8" x14ac:dyDescent="0.25">
      <c r="A83" s="98"/>
      <c r="B83" s="18" t="s">
        <v>188</v>
      </c>
      <c r="C83" s="12" t="str">
        <f>IF($K$1="EN",INDEX(content,MATCH(B83,symbol,0),2),IF($K$1="NL",INDEX(content,MATCH(B83,symbol,0),3),IF($K$1="FR",INDEX(content,MATCH(B83,symbol,0),4),IF($K$1="DE",INDEX(content,MATCH(B83,symbol,0),5),IF($K$1="PL",INDEX(content,MATCH(B83,symbol,0),6))))))</f>
        <v>B</v>
      </c>
      <c r="D83" s="13" t="s">
        <v>187</v>
      </c>
      <c r="E83" s="70">
        <v>1.8</v>
      </c>
      <c r="F83" s="70"/>
      <c r="G83" s="70"/>
      <c r="H83" s="70"/>
    </row>
    <row r="84" spans="1:8" x14ac:dyDescent="0.25">
      <c r="A84" s="98"/>
      <c r="B84" s="8" t="s">
        <v>210</v>
      </c>
      <c r="C84" s="89" t="str">
        <f>IF($K$1="EN",INDEX(content,MATCH(B84,symbol,0),2),IF($K$1="NL",INDEX(content,MATCH(B84,symbol,0),3),IF($K$1="FR",INDEX(content,MATCH(B84,symbol,0),4),IF($K$1="DE",INDEX(content,MATCH(B84,symbol,0),5),IF($K$1="PL",INDEX(content,MATCH(B84,symbol,0),6))))))</f>
        <v>B</v>
      </c>
      <c r="D84" s="89"/>
      <c r="E84" s="89"/>
      <c r="F84" s="89"/>
      <c r="G84" s="89"/>
      <c r="H84" s="89"/>
    </row>
    <row r="85" spans="1:8" x14ac:dyDescent="0.25">
      <c r="A85" s="98"/>
      <c r="B85" s="18" t="s">
        <v>189</v>
      </c>
      <c r="C85" s="12" t="str">
        <f>IF($K$1="EN",INDEX(content,MATCH(B85,symbol,0),2),IF($K$1="NL",INDEX(content,MATCH(B85,symbol,0),3),IF($K$1="FR",INDEX(content,MATCH(B85,symbol,0),4),IF($K$1="DE",INDEX(content,MATCH(B85,symbol,0),5),IF($K$1="PL",INDEX(content,MATCH(B85,symbol,0),6))))))&amp;" -40°C to +70°C"</f>
        <v>B -40°C to +70°C</v>
      </c>
      <c r="D85" s="13" t="s">
        <v>194</v>
      </c>
      <c r="E85" s="13" t="s">
        <v>326</v>
      </c>
      <c r="F85" s="13">
        <v>3.5</v>
      </c>
      <c r="G85" s="13">
        <v>3.5</v>
      </c>
      <c r="H85" s="13">
        <v>3.5</v>
      </c>
    </row>
    <row r="86" spans="1:8" x14ac:dyDescent="0.25">
      <c r="A86" s="99"/>
      <c r="B86" s="18" t="s">
        <v>188</v>
      </c>
      <c r="C86" s="12" t="str">
        <f>IF($K$1="EN",INDEX(content,MATCH(B86,symbol,0),2),IF($K$1="NL",INDEX(content,MATCH(B86,symbol,0),3),IF($K$1="FR",INDEX(content,MATCH(B86,symbol,0),4),IF($K$1="DE",INDEX(content,MATCH(B86,symbol,0),5),IF($K$1="PL",INDEX(content,MATCH(B86,symbol,0),6))))))</f>
        <v>B</v>
      </c>
      <c r="D86" s="13" t="s">
        <v>187</v>
      </c>
      <c r="E86" s="70">
        <v>2.1</v>
      </c>
      <c r="F86" s="70"/>
      <c r="G86" s="70"/>
      <c r="H86" s="70"/>
    </row>
    <row r="88" spans="1:8" x14ac:dyDescent="0.25">
      <c r="A88" s="8" t="s">
        <v>220</v>
      </c>
      <c r="B88" s="72" t="str">
        <f>IF($K$1="EN",INDEX(content,MATCH(A88,symbol,0),2),IF($K$1="NL",INDEX(content,MATCH(A88,symbol,0),3),IF($K$1="FR",INDEX(content,MATCH(A88,symbol,0),4),IF($K$1="DE",INDEX(content,MATCH(A88,symbol,0),5),IF($K$1="PL",INDEX(content,MATCH(A88,symbol,0),6))))))</f>
        <v>A-B</v>
      </c>
      <c r="C88" s="73"/>
      <c r="D88" s="73"/>
      <c r="E88" s="73"/>
      <c r="F88" s="73"/>
      <c r="G88" s="73"/>
      <c r="H88" s="73"/>
    </row>
    <row r="89" spans="1:8" x14ac:dyDescent="0.25">
      <c r="A89" s="100"/>
      <c r="B89" s="83"/>
      <c r="C89" s="84"/>
      <c r="D89" s="17"/>
      <c r="E89" s="11" t="s">
        <v>2</v>
      </c>
      <c r="F89" s="11" t="s">
        <v>3</v>
      </c>
      <c r="G89" s="11" t="s">
        <v>4</v>
      </c>
      <c r="H89" s="11" t="s">
        <v>5</v>
      </c>
    </row>
    <row r="90" spans="1:8" x14ac:dyDescent="0.25">
      <c r="A90" s="100"/>
      <c r="B90" s="12" t="s">
        <v>205</v>
      </c>
      <c r="C90" s="12" t="str">
        <f>IF($K$1="EN",INDEX(content,MATCH(B90,symbol,0),2),IF($K$1="NL",INDEX(content,MATCH(B90,symbol,0),3),IF($K$1="FR",INDEX(content,MATCH(B90,symbol,0),4),IF($K$1="DE",INDEX(content,MATCH(B90,symbol,0),5),IF($K$1="PL",INDEX(content,MATCH(B90,symbol,0),6))))))&amp;" grade 4.6"</f>
        <v>A-B grade 4.6</v>
      </c>
      <c r="D90" s="13" t="s">
        <v>254</v>
      </c>
      <c r="E90" s="13" t="s">
        <v>326</v>
      </c>
      <c r="F90" s="13">
        <v>7</v>
      </c>
      <c r="G90" s="13">
        <v>10</v>
      </c>
      <c r="H90" s="13">
        <v>23</v>
      </c>
    </row>
    <row r="91" spans="1:8" x14ac:dyDescent="0.25">
      <c r="A91" s="100"/>
      <c r="B91" s="18" t="s">
        <v>271</v>
      </c>
      <c r="C91" s="12" t="str">
        <f>IF($K$1="EN",INDEX(content,MATCH(B91,symbol,0),2),IF($K$1="NL",INDEX(content,MATCH(B91,symbol,0),3),IF($K$1="FR",INDEX(content,MATCH(B91,symbol,0),4),IF($K$1="DE",INDEX(content,MATCH(B91,symbol,0),5),IF($K$1="PL",INDEX(content,MATCH(B91,symbol,0),6))))))</f>
        <v>A-B</v>
      </c>
      <c r="D91" s="13" t="s">
        <v>187</v>
      </c>
      <c r="E91" s="75">
        <v>1.67</v>
      </c>
      <c r="F91" s="76"/>
      <c r="G91" s="76"/>
      <c r="H91" s="76"/>
    </row>
    <row r="95" spans="1:8" x14ac:dyDescent="0.25">
      <c r="A95" s="21" t="s">
        <v>247</v>
      </c>
      <c r="B95" s="82" t="str">
        <f>IF($K$1="EN",INDEX(content,MATCH(A95,symbol,0),2),IF($K$1="NL",INDEX(content,MATCH(A95,symbol,0),3),IF($K$1="FR",INDEX(content,MATCH(A95,symbol,0),4),IF($K$1="DE",INDEX(content,MATCH(A95,symbol,0),5),IF($K$1="PL",INDEX(content,MATCH(A95,symbol,0),6))))))</f>
        <v>B</v>
      </c>
      <c r="C95" s="82"/>
      <c r="D95" s="82"/>
      <c r="E95" s="82"/>
      <c r="F95" s="82"/>
      <c r="G95" s="82"/>
      <c r="H95" s="82"/>
    </row>
    <row r="97" spans="1:8" x14ac:dyDescent="0.25">
      <c r="A97" s="8" t="s">
        <v>213</v>
      </c>
      <c r="B97" s="72" t="str">
        <f>IF($K$1="EN",INDEX(content,MATCH(A97,symbol,0),2),IF($K$1="NL",INDEX(content,MATCH(A97,symbol,0),3),IF($K$1="FR",INDEX(content,MATCH(A97,symbol,0),4),IF($K$1="DE",INDEX(content,MATCH(A97,symbol,0),5),IF($K$1="PL",INDEX(content,MATCH(A97,symbol,0),6))))))</f>
        <v>A-B-C-D-E</v>
      </c>
      <c r="C97" s="73"/>
      <c r="D97" s="73"/>
      <c r="E97" s="73"/>
      <c r="F97" s="73"/>
      <c r="G97" s="73"/>
      <c r="H97" s="73"/>
    </row>
    <row r="98" spans="1:8" x14ac:dyDescent="0.25">
      <c r="A98" s="100"/>
      <c r="B98" s="17"/>
      <c r="C98" s="17"/>
      <c r="D98" s="11"/>
      <c r="E98" s="11" t="s">
        <v>282</v>
      </c>
      <c r="F98" s="27" t="s">
        <v>252</v>
      </c>
      <c r="G98" s="11" t="s">
        <v>283</v>
      </c>
      <c r="H98" s="27" t="s">
        <v>253</v>
      </c>
    </row>
    <row r="99" spans="1:8" x14ac:dyDescent="0.25">
      <c r="A99" s="100"/>
      <c r="B99" s="12" t="s">
        <v>260</v>
      </c>
      <c r="C99" s="12" t="str">
        <f t="shared" ref="C99:C110" si="2">IF($K$1="EN",INDEX(content,MATCH(B99,symbol,0),2),IF($K$1="NL",INDEX(content,MATCH(B99,symbol,0),3),IF($K$1="FR",INDEX(content,MATCH(B99,symbol,0),4),IF($K$1="DE",INDEX(content,MATCH(B99,symbol,0),5),IF($K$1="PL",INDEX(content,MATCH(B99,symbol,0),6))))))</f>
        <v>A-B-C-D-E</v>
      </c>
      <c r="D99" s="13" t="s">
        <v>185</v>
      </c>
      <c r="E99" s="13">
        <v>12</v>
      </c>
      <c r="F99" s="13">
        <v>14</v>
      </c>
      <c r="G99" s="13">
        <v>16</v>
      </c>
      <c r="H99" s="13">
        <v>20</v>
      </c>
    </row>
    <row r="100" spans="1:8" x14ac:dyDescent="0.25">
      <c r="A100" s="100"/>
      <c r="B100" s="14" t="s">
        <v>261</v>
      </c>
      <c r="C100" s="12" t="str">
        <f t="shared" si="2"/>
        <v>A-B-C-D-E</v>
      </c>
      <c r="D100" s="13" t="s">
        <v>186</v>
      </c>
      <c r="E100" s="13">
        <v>10</v>
      </c>
      <c r="F100" s="13">
        <v>20</v>
      </c>
      <c r="G100" s="13">
        <v>40</v>
      </c>
      <c r="H100" s="13">
        <v>80</v>
      </c>
    </row>
    <row r="101" spans="1:8" x14ac:dyDescent="0.25">
      <c r="A101" s="100"/>
      <c r="B101" s="12" t="s">
        <v>262</v>
      </c>
      <c r="C101" s="15" t="str">
        <f t="shared" si="2"/>
        <v>A-B-C-D-E</v>
      </c>
      <c r="D101" s="13" t="s">
        <v>185</v>
      </c>
      <c r="E101" s="13">
        <v>64</v>
      </c>
      <c r="F101" s="13">
        <v>80</v>
      </c>
      <c r="G101" s="13">
        <v>96</v>
      </c>
      <c r="H101" s="13">
        <v>128</v>
      </c>
    </row>
    <row r="102" spans="1:8" x14ac:dyDescent="0.25">
      <c r="A102" s="100"/>
      <c r="B102" s="12" t="s">
        <v>263</v>
      </c>
      <c r="C102" s="12" t="str">
        <f t="shared" si="2"/>
        <v>A-B-C-D-E</v>
      </c>
      <c r="D102" s="13" t="s">
        <v>185</v>
      </c>
      <c r="E102" s="13">
        <v>64</v>
      </c>
      <c r="F102" s="13">
        <v>80</v>
      </c>
      <c r="G102" s="13">
        <v>96</v>
      </c>
      <c r="H102" s="13">
        <v>128</v>
      </c>
    </row>
    <row r="103" spans="1:8" x14ac:dyDescent="0.25">
      <c r="A103" s="100"/>
      <c r="B103" s="12" t="s">
        <v>264</v>
      </c>
      <c r="C103" s="12" t="str">
        <f t="shared" si="2"/>
        <v>A-B-C-D-E</v>
      </c>
      <c r="D103" s="13" t="s">
        <v>185</v>
      </c>
      <c r="E103" s="13">
        <v>35</v>
      </c>
      <c r="F103" s="13">
        <v>40</v>
      </c>
      <c r="G103" s="13">
        <v>50</v>
      </c>
      <c r="H103" s="13">
        <v>65</v>
      </c>
    </row>
    <row r="104" spans="1:8" x14ac:dyDescent="0.25">
      <c r="A104" s="100"/>
      <c r="B104" s="12" t="s">
        <v>265</v>
      </c>
      <c r="C104" s="12" t="str">
        <f t="shared" si="2"/>
        <v>A-B-C-D-E</v>
      </c>
      <c r="D104" s="13" t="s">
        <v>185</v>
      </c>
      <c r="E104" s="13">
        <v>35</v>
      </c>
      <c r="F104" s="13">
        <v>40</v>
      </c>
      <c r="G104" s="13">
        <v>50</v>
      </c>
      <c r="H104" s="13">
        <v>65</v>
      </c>
    </row>
    <row r="105" spans="1:8" x14ac:dyDescent="0.25">
      <c r="A105" s="100"/>
      <c r="B105" s="12" t="s">
        <v>266</v>
      </c>
      <c r="C105" s="12" t="str">
        <f t="shared" si="2"/>
        <v>A-B-C-D-E</v>
      </c>
      <c r="D105" s="13" t="s">
        <v>185</v>
      </c>
      <c r="E105" s="75" t="s">
        <v>267</v>
      </c>
      <c r="F105" s="76"/>
      <c r="G105" s="77"/>
      <c r="H105" s="16" t="s">
        <v>268</v>
      </c>
    </row>
    <row r="106" spans="1:8" x14ac:dyDescent="0.25">
      <c r="A106" s="100"/>
      <c r="B106" s="12" t="s">
        <v>269</v>
      </c>
      <c r="C106" s="15" t="str">
        <f t="shared" si="2"/>
        <v>A-B-C-D-E</v>
      </c>
      <c r="D106" s="13" t="s">
        <v>185</v>
      </c>
      <c r="E106" s="13">
        <v>160</v>
      </c>
      <c r="F106" s="13">
        <v>200</v>
      </c>
      <c r="G106" s="13">
        <v>240</v>
      </c>
      <c r="H106" s="13">
        <v>320</v>
      </c>
    </row>
    <row r="107" spans="1:8" x14ac:dyDescent="0.25">
      <c r="A107" s="100"/>
      <c r="B107" s="12" t="s">
        <v>263</v>
      </c>
      <c r="C107" s="12" t="str">
        <f t="shared" si="2"/>
        <v>A-B-C-D-E</v>
      </c>
      <c r="D107" s="13" t="s">
        <v>185</v>
      </c>
      <c r="E107" s="13">
        <v>160</v>
      </c>
      <c r="F107" s="13">
        <v>200</v>
      </c>
      <c r="G107" s="13">
        <v>240</v>
      </c>
      <c r="H107" s="13">
        <v>320</v>
      </c>
    </row>
    <row r="108" spans="1:8" x14ac:dyDescent="0.25">
      <c r="A108" s="100"/>
      <c r="B108" s="12" t="s">
        <v>264</v>
      </c>
      <c r="C108" s="12" t="str">
        <f t="shared" si="2"/>
        <v>A-B-C-D-E</v>
      </c>
      <c r="D108" s="13" t="s">
        <v>185</v>
      </c>
      <c r="E108" s="13">
        <v>80</v>
      </c>
      <c r="F108" s="13">
        <v>100</v>
      </c>
      <c r="G108" s="13">
        <v>120</v>
      </c>
      <c r="H108" s="13">
        <v>160</v>
      </c>
    </row>
    <row r="109" spans="1:8" x14ac:dyDescent="0.25">
      <c r="A109" s="100"/>
      <c r="B109" s="12" t="s">
        <v>265</v>
      </c>
      <c r="C109" s="12" t="str">
        <f t="shared" si="2"/>
        <v>A-B-C-D-E</v>
      </c>
      <c r="D109" s="13" t="s">
        <v>185</v>
      </c>
      <c r="E109" s="13">
        <v>80</v>
      </c>
      <c r="F109" s="13">
        <v>100</v>
      </c>
      <c r="G109" s="13">
        <v>120</v>
      </c>
      <c r="H109" s="13">
        <v>160</v>
      </c>
    </row>
    <row r="110" spans="1:8" x14ac:dyDescent="0.25">
      <c r="A110" s="100"/>
      <c r="B110" s="12" t="s">
        <v>266</v>
      </c>
      <c r="C110" s="12" t="str">
        <f t="shared" si="2"/>
        <v>A-B-C-D-E</v>
      </c>
      <c r="D110" s="13" t="s">
        <v>185</v>
      </c>
      <c r="E110" s="75" t="s">
        <v>267</v>
      </c>
      <c r="F110" s="76"/>
      <c r="G110" s="77"/>
      <c r="H110" s="16" t="s">
        <v>268</v>
      </c>
    </row>
    <row r="112" spans="1:8" x14ac:dyDescent="0.25">
      <c r="A112" s="8" t="s">
        <v>240</v>
      </c>
      <c r="B112" s="72" t="str">
        <f>IF($K$1="EN",INDEX(content,MATCH(A112,symbol,0),2),IF($K$1="NL",INDEX(content,MATCH(A112,symbol,0),3),IF($K$1="FR",INDEX(content,MATCH(A112,symbol,0),4),IF($K$1="DE",INDEX(content,MATCH(A112,symbol,0),5),IF($K$1="PL",INDEX(content,MATCH(A112,symbol,0),6))))))</f>
        <v>A-B</v>
      </c>
      <c r="C112" s="73"/>
      <c r="D112" s="73"/>
      <c r="E112" s="73"/>
      <c r="F112" s="73"/>
      <c r="G112" s="73"/>
      <c r="H112" s="73"/>
    </row>
    <row r="113" spans="1:8" x14ac:dyDescent="0.25">
      <c r="A113" s="97"/>
      <c r="B113" s="17"/>
      <c r="C113" s="17"/>
      <c r="D113" s="11"/>
      <c r="E113" s="11" t="s">
        <v>282</v>
      </c>
      <c r="F113" s="27" t="s">
        <v>252</v>
      </c>
      <c r="G113" s="11" t="s">
        <v>283</v>
      </c>
      <c r="H113" s="27" t="s">
        <v>253</v>
      </c>
    </row>
    <row r="114" spans="1:8" x14ac:dyDescent="0.25">
      <c r="A114" s="98"/>
      <c r="B114" s="12" t="s">
        <v>270</v>
      </c>
      <c r="C114" s="12" t="str">
        <f>IF($K$1="EN",INDEX(content,MATCH(B114,symbol,0),2),IF($K$1="NL",INDEX(content,MATCH(B114,symbol,0),3),IF($K$1="FR",INDEX(content,MATCH(B114,symbol,0),4),IF($K$1="DE",INDEX(content,MATCH(B114,symbol,0),5),IF($K$1="PL",INDEX(content,MATCH(B114,symbol,0),6))))))&amp;" BSt 500 S"</f>
        <v>A-B BSt 500 S</v>
      </c>
      <c r="D114" s="13" t="s">
        <v>254</v>
      </c>
      <c r="E114" s="13">
        <v>28</v>
      </c>
      <c r="F114" s="13">
        <v>43</v>
      </c>
      <c r="G114" s="13">
        <v>62</v>
      </c>
      <c r="H114" s="13">
        <v>111</v>
      </c>
    </row>
    <row r="115" spans="1:8" x14ac:dyDescent="0.25">
      <c r="A115" s="99"/>
      <c r="B115" s="18" t="s">
        <v>271</v>
      </c>
      <c r="C115" s="12" t="str">
        <f>IF($K$1="EN",INDEX(content,MATCH(B115,symbol,0),2),IF($K$1="NL",INDEX(content,MATCH(B115,symbol,0),3),IF($K$1="FR",INDEX(content,MATCH(B115,symbol,0),4),IF($K$1="DE",INDEX(content,MATCH(B115,symbol,0),5),IF($K$1="PL",INDEX(content,MATCH(B115,symbol,0),6))))))</f>
        <v>A-B</v>
      </c>
      <c r="D115" s="13" t="s">
        <v>187</v>
      </c>
      <c r="E115" s="75">
        <v>1.4</v>
      </c>
      <c r="F115" s="76"/>
      <c r="G115" s="76"/>
      <c r="H115" s="76"/>
    </row>
    <row r="117" spans="1:8" x14ac:dyDescent="0.25">
      <c r="A117" s="8" t="s">
        <v>241</v>
      </c>
      <c r="B117" s="72" t="str">
        <f>IF($K$1="EN",INDEX(content,MATCH(A117,symbol,0),2),IF($K$1="NL",INDEX(content,MATCH(A117,symbol,0),3),IF($K$1="FR",INDEX(content,MATCH(A117,symbol,0),4),IF($K$1="DE",INDEX(content,MATCH(A117,symbol,0),5),IF($K$1="PL",INDEX(content,MATCH(A117,symbol,0),6))))))</f>
        <v>B</v>
      </c>
      <c r="C117" s="73"/>
      <c r="D117" s="73"/>
      <c r="E117" s="73"/>
      <c r="F117" s="73"/>
      <c r="G117" s="73"/>
      <c r="H117" s="73"/>
    </row>
    <row r="118" spans="1:8" x14ac:dyDescent="0.25">
      <c r="A118" s="100"/>
      <c r="B118" s="71"/>
      <c r="C118" s="71"/>
      <c r="D118" s="17"/>
      <c r="E118" s="11" t="s">
        <v>282</v>
      </c>
      <c r="F118" s="27" t="s">
        <v>252</v>
      </c>
      <c r="G118" s="11" t="s">
        <v>283</v>
      </c>
      <c r="H118" s="27" t="s">
        <v>253</v>
      </c>
    </row>
    <row r="119" spans="1:8" x14ac:dyDescent="0.25">
      <c r="A119" s="100"/>
      <c r="B119" s="29" t="s">
        <v>80</v>
      </c>
      <c r="C119" s="72" t="str">
        <f>IF($K$1="EN",INDEX(content,MATCH(B119,symbol,0),2),IF($K$1="NL",INDEX(content,MATCH(B119,symbol,0),3),IF($K$1="FR",INDEX(content,MATCH(B119,symbol,0),4),IF($K$1="DE",INDEX(content,MATCH(B119,symbol,0),5),IF($K$1="PL",INDEX(content,MATCH(B119,symbol,0),6))))))</f>
        <v>B</v>
      </c>
      <c r="D119" s="73"/>
      <c r="E119" s="73"/>
      <c r="F119" s="73"/>
      <c r="G119" s="73"/>
      <c r="H119" s="73"/>
    </row>
    <row r="120" spans="1:8" x14ac:dyDescent="0.25">
      <c r="A120" s="100"/>
      <c r="B120" s="8" t="s">
        <v>208</v>
      </c>
      <c r="C120" s="30" t="str">
        <f>IF($K$1="EN",INDEX(content,MATCH(B120,symbol,0),2),IF($K$1="NL",INDEX(content,MATCH(B120,symbol,0),3),IF($K$1="FR",INDEX(content,MATCH(B120,symbol,0),4),IF($K$1="DE",INDEX(content,MATCH(B120,symbol,0),5),IF($K$1="PL",INDEX(content,MATCH(B120,symbol,0),6))))))</f>
        <v>B</v>
      </c>
      <c r="D120" s="70"/>
      <c r="E120" s="70"/>
      <c r="F120" s="70"/>
      <c r="G120" s="70"/>
      <c r="H120" s="70"/>
    </row>
    <row r="121" spans="1:8" x14ac:dyDescent="0.25">
      <c r="A121" s="100"/>
      <c r="B121" s="18" t="s">
        <v>189</v>
      </c>
      <c r="C121" s="12" t="str">
        <f>IF($K$1="EN",INDEX(content,MATCH(B121,symbol,0),2),IF($K$1="NL",INDEX(content,MATCH(B121,symbol,0),3),IF($K$1="FR",INDEX(content,MATCH(B121,symbol,0),4),IF($K$1="DE",INDEX(content,MATCH(B121,symbol,0),5),IF($K$1="PL",INDEX(content,MATCH(B121,symbol,0),6))))))&amp;" -40°C to +70°C"</f>
        <v>B -40°C to +70°C</v>
      </c>
      <c r="D121" s="13" t="s">
        <v>194</v>
      </c>
      <c r="E121" s="13">
        <v>11</v>
      </c>
      <c r="F121" s="13">
        <v>9.5</v>
      </c>
      <c r="G121" s="13">
        <v>9.5</v>
      </c>
      <c r="H121" s="13">
        <v>9</v>
      </c>
    </row>
    <row r="122" spans="1:8" x14ac:dyDescent="0.25">
      <c r="A122" s="100"/>
      <c r="B122" s="18" t="s">
        <v>188</v>
      </c>
      <c r="C122" s="12" t="str">
        <f>IF($K$1="EN",INDEX(content,MATCH(B122,symbol,0),2),IF($K$1="NL",INDEX(content,MATCH(B122,symbol,0),3),IF($K$1="FR",INDEX(content,MATCH(B122,symbol,0),4),IF($K$1="DE",INDEX(content,MATCH(B122,symbol,0),5),IF($K$1="PL",INDEX(content,MATCH(B122,symbol,0),6))))))</f>
        <v>B</v>
      </c>
      <c r="D122" s="13" t="s">
        <v>187</v>
      </c>
      <c r="E122" s="75">
        <v>1.8</v>
      </c>
      <c r="F122" s="76"/>
      <c r="G122" s="76"/>
      <c r="H122" s="76"/>
    </row>
    <row r="123" spans="1:8" x14ac:dyDescent="0.25">
      <c r="A123" s="100"/>
      <c r="B123" s="8" t="s">
        <v>210</v>
      </c>
      <c r="C123" s="30" t="str">
        <f>IF($K$1="EN",INDEX(content,MATCH(B123,symbol,0),2),IF($K$1="NL",INDEX(content,MATCH(B123,symbol,0),3),IF($K$1="FR",INDEX(content,MATCH(B123,symbol,0),4),IF($K$1="DE",INDEX(content,MATCH(B123,symbol,0),5),IF($K$1="PL",INDEX(content,MATCH(B123,symbol,0),6))))))</f>
        <v>B</v>
      </c>
      <c r="D123" s="70"/>
      <c r="E123" s="70"/>
      <c r="F123" s="70"/>
      <c r="G123" s="70"/>
      <c r="H123" s="70"/>
    </row>
    <row r="124" spans="1:8" x14ac:dyDescent="0.25">
      <c r="A124" s="100"/>
      <c r="B124" s="18" t="s">
        <v>189</v>
      </c>
      <c r="C124" s="12" t="str">
        <f>IF($K$1="EN",INDEX(content,MATCH(B124,symbol,0),2),IF($K$1="NL",INDEX(content,MATCH(B124,symbol,0),3),IF($K$1="FR",INDEX(content,MATCH(B124,symbol,0),4),IF($K$1="DE",INDEX(content,MATCH(B124,symbol,0),5),IF($K$1="PL",INDEX(content,MATCH(B124,symbol,0),6))))))&amp;" -40°C to +70°C"</f>
        <v>B -40°C to +70°C</v>
      </c>
      <c r="D124" s="13" t="s">
        <v>194</v>
      </c>
      <c r="E124" s="13">
        <v>11</v>
      </c>
      <c r="F124" s="13">
        <v>9.5</v>
      </c>
      <c r="G124" s="13">
        <v>9.5</v>
      </c>
      <c r="H124" s="13">
        <v>9</v>
      </c>
    </row>
    <row r="125" spans="1:8" x14ac:dyDescent="0.25">
      <c r="A125" s="100"/>
      <c r="B125" s="18" t="s">
        <v>188</v>
      </c>
      <c r="C125" s="12" t="str">
        <f>IF($K$1="EN",INDEX(content,MATCH(B125,symbol,0),2),IF($K$1="NL",INDEX(content,MATCH(B125,symbol,0),3),IF($K$1="FR",INDEX(content,MATCH(B125,symbol,0),4),IF($K$1="DE",INDEX(content,MATCH(B125,symbol,0),5),IF($K$1="PL",INDEX(content,MATCH(B125,symbol,0),6))))))</f>
        <v>B</v>
      </c>
      <c r="D125" s="13" t="s">
        <v>187</v>
      </c>
      <c r="E125" s="75">
        <v>2.1</v>
      </c>
      <c r="F125" s="76"/>
      <c r="G125" s="76"/>
      <c r="H125" s="76"/>
    </row>
    <row r="126" spans="1:8" x14ac:dyDescent="0.25">
      <c r="A126" s="100"/>
      <c r="B126" s="101" t="s">
        <v>75</v>
      </c>
      <c r="C126" s="12" t="str">
        <f>IF($K$1="EN",INDEX(content,MATCH(B126,symbol,0),2),IF($K$1="NL",INDEX(content,MATCH(B126,symbol,0),3),IF($K$1="FR",INDEX(content,MATCH(B126,symbol,0),4),IF($K$1="DE",INDEX(content,MATCH(B126,symbol,0),5),IF($K$1="PL",INDEX(content,MATCH(B126,symbol,0),6))))))&amp;" C30/37"</f>
        <v>A-B C30/37</v>
      </c>
      <c r="D126" s="79" t="s">
        <v>187</v>
      </c>
      <c r="E126" s="75">
        <v>1</v>
      </c>
      <c r="F126" s="76"/>
      <c r="G126" s="76"/>
      <c r="H126" s="76"/>
    </row>
    <row r="127" spans="1:8" x14ac:dyDescent="0.25">
      <c r="A127" s="100"/>
      <c r="B127" s="102"/>
      <c r="C127" s="12" t="str">
        <f>IF($K$1="EN",INDEX(content,MATCH(B126,symbol,0),2),IF($K$1="NL",INDEX(content,MATCH(B126,symbol,0),3),IF($K$1="FR",INDEX(content,MATCH(B126,symbol,0),4),IF($K$1="DE",INDEX(content,MATCH(B126,symbol,0),5),IF($K$1="PL",INDEX(content,MATCH(B126,symbol,0),6))))))&amp;" C40/50"</f>
        <v>A-B C40/50</v>
      </c>
      <c r="D127" s="80"/>
      <c r="E127" s="75">
        <v>1</v>
      </c>
      <c r="F127" s="76"/>
      <c r="G127" s="76"/>
      <c r="H127" s="76"/>
    </row>
    <row r="128" spans="1:8" x14ac:dyDescent="0.25">
      <c r="A128" s="100"/>
      <c r="B128" s="103"/>
      <c r="C128" s="12" t="str">
        <f>IF($K$1="EN",INDEX(content,MATCH(B126,symbol,0),2),IF($K$1="NL",INDEX(content,MATCH(B126,symbol,0),3),IF($K$1="FR",INDEX(content,MATCH(B126,symbol,0),4),IF($K$1="DE",INDEX(content,MATCH(B126,symbol,0),5),IF($K$1="PL",INDEX(content,MATCH(B126,symbol,0),6))))))&amp;" C50/60"</f>
        <v>A-B C50/60</v>
      </c>
      <c r="D128" s="81"/>
      <c r="E128" s="75">
        <v>1</v>
      </c>
      <c r="F128" s="76"/>
      <c r="G128" s="76"/>
      <c r="H128" s="76"/>
    </row>
    <row r="130" spans="1:8" x14ac:dyDescent="0.25">
      <c r="A130" s="8" t="s">
        <v>218</v>
      </c>
      <c r="B130" s="72" t="str">
        <f>IF($K$1="EN",INDEX(content,MATCH(A130,symbol,0),2),IF($K$1="NL",INDEX(content,MATCH(A130,symbol,0),3),IF($K$1="FR",INDEX(content,MATCH(A130,symbol,0),4),IF($K$1="DE",INDEX(content,MATCH(A130,symbol,0),5),IF($K$1="PL",INDEX(content,MATCH(A130,symbol,0),6))))))</f>
        <v>A-B</v>
      </c>
      <c r="C130" s="73"/>
      <c r="D130" s="73"/>
      <c r="E130" s="73"/>
      <c r="F130" s="73"/>
      <c r="G130" s="73"/>
      <c r="H130" s="73"/>
    </row>
    <row r="131" spans="1:8" x14ac:dyDescent="0.25">
      <c r="A131" s="100"/>
      <c r="B131" s="71"/>
      <c r="C131" s="71"/>
      <c r="D131" s="17"/>
      <c r="E131" s="11" t="s">
        <v>282</v>
      </c>
      <c r="F131" s="27" t="s">
        <v>252</v>
      </c>
      <c r="G131" s="11" t="s">
        <v>283</v>
      </c>
      <c r="H131" s="27" t="s">
        <v>253</v>
      </c>
    </row>
    <row r="132" spans="1:8" x14ac:dyDescent="0.25">
      <c r="A132" s="100"/>
      <c r="B132" s="32" t="s">
        <v>287</v>
      </c>
      <c r="C132" s="12" t="str">
        <f>IF($K$1="EN",INDEX(content,MATCH(B132,symbol,0),2),IF($K$1="NL",INDEX(content,MATCH(B132,symbol,0),3),IF($K$1="FR",INDEX(content,MATCH(B132,symbol,0),4),IF($K$1="DE",INDEX(content,MATCH(B132,symbol,0),5),IF($K$1="PL",INDEX(content,MATCH(B132,symbol,0),6))))))</f>
        <v>A-B</v>
      </c>
      <c r="D132" s="13" t="s">
        <v>185</v>
      </c>
      <c r="E132" s="75" t="s">
        <v>598</v>
      </c>
      <c r="F132" s="76"/>
      <c r="G132" s="76"/>
      <c r="H132" s="76"/>
    </row>
    <row r="133" spans="1:8" x14ac:dyDescent="0.25">
      <c r="A133" s="100"/>
      <c r="B133" s="32" t="s">
        <v>288</v>
      </c>
      <c r="C133" s="12" t="str">
        <f>IF($K$1="EN",INDEX(content,MATCH(B133,symbol,0),2),IF($K$1="NL",INDEX(content,MATCH(B133,symbol,0),3),IF($K$1="FR",INDEX(content,MATCH(B133,symbol,0),4),IF($K$1="DE",INDEX(content,MATCH(B133,symbol,0),5),IF($K$1="PL",INDEX(content,MATCH(B133,symbol,0),6))))))</f>
        <v>A-B</v>
      </c>
      <c r="D133" s="13" t="s">
        <v>185</v>
      </c>
      <c r="E133" s="75" t="s">
        <v>599</v>
      </c>
      <c r="F133" s="76"/>
      <c r="G133" s="76"/>
      <c r="H133" s="76"/>
    </row>
    <row r="134" spans="1:8" x14ac:dyDescent="0.25">
      <c r="A134" s="100"/>
      <c r="B134" s="24" t="s">
        <v>276</v>
      </c>
      <c r="C134" s="12" t="str">
        <f>IF($K$1="EN",INDEX(content,MATCH(B134,symbol,0),2),IF($K$1="NL",INDEX(content,MATCH(B134,symbol,0),3),IF($K$1="FR",INDEX(content,MATCH(B134,symbol,0),4),IF($K$1="DE",INDEX(content,MATCH(B134,symbol,0),5),IF($K$1="PL",INDEX(content,MATCH(B134,symbol,0),6))))))</f>
        <v>A-B</v>
      </c>
      <c r="D134" s="13" t="s">
        <v>187</v>
      </c>
      <c r="E134" s="75">
        <v>1.8</v>
      </c>
      <c r="F134" s="76"/>
      <c r="G134" s="76"/>
      <c r="H134" s="76"/>
    </row>
    <row r="136" spans="1:8" x14ac:dyDescent="0.25">
      <c r="A136" s="47"/>
      <c r="B136" s="25"/>
    </row>
    <row r="137" spans="1:8" x14ac:dyDescent="0.25">
      <c r="A137" s="8" t="s">
        <v>219</v>
      </c>
      <c r="B137" s="72" t="str">
        <f>IF($K$1="EN",INDEX(content,MATCH(A137,symbol,0),2),IF($K$1="NL",INDEX(content,MATCH(A137,symbol,0),3),IF($K$1="FR",INDEX(content,MATCH(A137,symbol,0),4),IF($K$1="DE",INDEX(content,MATCH(A137,symbol,0),5),IF($K$1="PL",INDEX(content,MATCH(A137,symbol,0),6))))))</f>
        <v>A-B</v>
      </c>
      <c r="C137" s="73"/>
      <c r="D137" s="73"/>
      <c r="E137" s="73"/>
      <c r="F137" s="73"/>
      <c r="G137" s="73"/>
      <c r="H137" s="73"/>
    </row>
    <row r="138" spans="1:8" x14ac:dyDescent="0.25">
      <c r="A138" s="100"/>
      <c r="B138" s="71"/>
      <c r="C138" s="71"/>
      <c r="D138" s="17"/>
      <c r="E138" s="11" t="s">
        <v>282</v>
      </c>
      <c r="F138" s="27" t="s">
        <v>252</v>
      </c>
      <c r="G138" s="11" t="s">
        <v>283</v>
      </c>
      <c r="H138" s="27" t="s">
        <v>253</v>
      </c>
    </row>
    <row r="139" spans="1:8" x14ac:dyDescent="0.25">
      <c r="A139" s="100"/>
      <c r="B139" s="24" t="s">
        <v>289</v>
      </c>
      <c r="C139" s="12" t="str">
        <f t="shared" ref="C139:C141" si="3">IF($K$1="EN",INDEX(content,MATCH(B139,symbol,0),2),IF($K$1="NL",INDEX(content,MATCH(B139,symbol,0),3),IF($K$1="FR",INDEX(content,MATCH(B139,symbol,0),4),IF($K$1="DE",INDEX(content,MATCH(B139,symbol,0),5),IF($K$1="PL",INDEX(content,MATCH(B139,symbol,0),6))))))</f>
        <v>A-B</v>
      </c>
      <c r="D139" s="13" t="s">
        <v>254</v>
      </c>
      <c r="E139" s="13">
        <v>7.9</v>
      </c>
      <c r="F139" s="13">
        <v>9.9</v>
      </c>
      <c r="G139" s="13">
        <v>13.9</v>
      </c>
      <c r="H139" s="13">
        <v>23.8</v>
      </c>
    </row>
    <row r="140" spans="1:8" x14ac:dyDescent="0.25">
      <c r="A140" s="100"/>
      <c r="B140" s="24" t="s">
        <v>278</v>
      </c>
      <c r="C140" s="12" t="str">
        <f t="shared" si="3"/>
        <v>A-B</v>
      </c>
      <c r="D140" s="13" t="s">
        <v>185</v>
      </c>
      <c r="E140" s="13">
        <v>0.3</v>
      </c>
      <c r="F140" s="13">
        <v>0.3</v>
      </c>
      <c r="G140" s="13">
        <v>0.3</v>
      </c>
      <c r="H140" s="13">
        <v>0.4</v>
      </c>
    </row>
    <row r="141" spans="1:8" x14ac:dyDescent="0.25">
      <c r="A141" s="100"/>
      <c r="B141" s="24" t="s">
        <v>279</v>
      </c>
      <c r="C141" s="12" t="str">
        <f t="shared" si="3"/>
        <v>A-B</v>
      </c>
      <c r="D141" s="13" t="s">
        <v>185</v>
      </c>
      <c r="E141" s="13">
        <v>0.5</v>
      </c>
      <c r="F141" s="13">
        <v>0.5</v>
      </c>
      <c r="G141" s="13">
        <v>0.5</v>
      </c>
      <c r="H141" s="13">
        <v>0.5</v>
      </c>
    </row>
    <row r="143" spans="1:8" x14ac:dyDescent="0.25">
      <c r="A143" s="8" t="s">
        <v>220</v>
      </c>
      <c r="B143" s="72" t="str">
        <f>IF($K$1="EN",INDEX(content,MATCH(A143,symbol,0),2),IF($K$1="NL",INDEX(content,MATCH(A143,symbol,0),3),IF($K$1="FR",INDEX(content,MATCH(A143,symbol,0),4),IF($K$1="DE",INDEX(content,MATCH(A143,symbol,0),5),IF($K$1="PL",INDEX(content,MATCH(A143,symbol,0),6))))))</f>
        <v>A-B</v>
      </c>
      <c r="C143" s="73"/>
      <c r="D143" s="73"/>
      <c r="E143" s="73"/>
      <c r="F143" s="73"/>
      <c r="G143" s="73"/>
      <c r="H143" s="73"/>
    </row>
    <row r="144" spans="1:8" x14ac:dyDescent="0.25">
      <c r="A144" s="100"/>
      <c r="B144" s="71"/>
      <c r="C144" s="71"/>
      <c r="D144" s="17"/>
      <c r="E144" s="11" t="s">
        <v>282</v>
      </c>
      <c r="F144" s="27" t="s">
        <v>252</v>
      </c>
      <c r="G144" s="11" t="s">
        <v>283</v>
      </c>
      <c r="H144" s="27" t="s">
        <v>253</v>
      </c>
    </row>
    <row r="145" spans="1:8" x14ac:dyDescent="0.25">
      <c r="A145" s="100"/>
      <c r="B145" s="12" t="s">
        <v>205</v>
      </c>
      <c r="C145" s="12" t="str">
        <f>IF($K$1="EN",INDEX(content,MATCH(B145,symbol,0),2),IF($K$1="NL",INDEX(content,MATCH(B145,symbol,0),3),IF($K$1="FR",INDEX(content,MATCH(B145,symbol,0),4),IF($K$1="DE",INDEX(content,MATCH(B145,symbol,0),5),IF($K$1="PL",INDEX(content,MATCH(B145,symbol,0),6))))))&amp;" Bst 500S"</f>
        <v>A-B Bst 500S</v>
      </c>
      <c r="D145" s="13" t="s">
        <v>254</v>
      </c>
      <c r="E145" s="13">
        <v>14</v>
      </c>
      <c r="F145" s="13">
        <v>22</v>
      </c>
      <c r="G145" s="13">
        <v>31</v>
      </c>
      <c r="H145" s="13">
        <v>55</v>
      </c>
    </row>
    <row r="146" spans="1:8" x14ac:dyDescent="0.25">
      <c r="A146" s="100"/>
      <c r="B146" s="18" t="s">
        <v>271</v>
      </c>
      <c r="C146" s="12" t="str">
        <f>IF($K$1="EN",INDEX(content,MATCH(B146,symbol,0),2),IF($K$1="NL",INDEX(content,MATCH(B146,symbol,0),3),IF($K$1="FR",INDEX(content,MATCH(B146,symbol,0),4),IF($K$1="DE",INDEX(content,MATCH(B146,symbol,0),5),IF($K$1="PL",INDEX(content,MATCH(B146,symbol,0),6))))))</f>
        <v>A-B</v>
      </c>
      <c r="D146" s="13" t="s">
        <v>187</v>
      </c>
      <c r="E146" s="75">
        <v>1.5</v>
      </c>
      <c r="F146" s="76"/>
      <c r="G146" s="76"/>
      <c r="H146" s="76"/>
    </row>
    <row r="148" spans="1:8" x14ac:dyDescent="0.25">
      <c r="A148" s="8" t="s">
        <v>242</v>
      </c>
      <c r="B148" s="72" t="str">
        <f>IF($K$1="EN",INDEX(content,MATCH(A148,symbol,0),2),IF($K$1="NL",INDEX(content,MATCH(A148,symbol,0),3),IF($K$1="FR",INDEX(content,MATCH(A148,symbol,0),4),IF($K$1="DE",INDEX(content,MATCH(A148,symbol,0),5),IF($K$1="PL",INDEX(content,MATCH(A148,symbol,0),6))))))</f>
        <v>A-B</v>
      </c>
      <c r="C148" s="73"/>
      <c r="D148" s="73"/>
      <c r="E148" s="73"/>
      <c r="F148" s="73"/>
      <c r="G148" s="73"/>
      <c r="H148" s="73"/>
    </row>
    <row r="149" spans="1:8" x14ac:dyDescent="0.25">
      <c r="A149" s="100"/>
      <c r="B149" s="71"/>
      <c r="C149" s="71"/>
      <c r="D149" s="17"/>
      <c r="E149" s="11" t="s">
        <v>282</v>
      </c>
      <c r="F149" s="27" t="s">
        <v>252</v>
      </c>
      <c r="G149" s="11" t="s">
        <v>283</v>
      </c>
      <c r="H149" s="27" t="s">
        <v>253</v>
      </c>
    </row>
    <row r="150" spans="1:8" x14ac:dyDescent="0.25">
      <c r="A150" s="100"/>
      <c r="B150" s="12" t="s">
        <v>205</v>
      </c>
      <c r="C150" s="12" t="str">
        <f>IF($K$1="EN",INDEX(content,MATCH(B150,symbol,0),2),IF($K$1="NL",INDEX(content,MATCH(B150,symbol,0),3),IF($K$1="FR",INDEX(content,MATCH(B150,symbol,0),4),IF($K$1="DE",INDEX(content,MATCH(B150,symbol,0),5),IF($K$1="PL",INDEX(content,MATCH(B150,symbol,0),6))))))&amp;" Bst 500S"</f>
        <v>A-B Bst 500S</v>
      </c>
      <c r="D150" s="13" t="s">
        <v>186</v>
      </c>
      <c r="E150" s="13">
        <v>33</v>
      </c>
      <c r="F150" s="13">
        <v>65</v>
      </c>
      <c r="G150" s="13">
        <v>112</v>
      </c>
      <c r="H150" s="13">
        <v>265</v>
      </c>
    </row>
    <row r="151" spans="1:8" x14ac:dyDescent="0.25">
      <c r="A151" s="100"/>
      <c r="B151" s="18" t="s">
        <v>271</v>
      </c>
      <c r="C151" s="12" t="str">
        <f>IF($K$1="EN",INDEX(content,MATCH(B151,symbol,0),2),IF($K$1="NL",INDEX(content,MATCH(B151,symbol,0),3),IF($K$1="FR",INDEX(content,MATCH(B151,symbol,0),4),IF($K$1="DE",INDEX(content,MATCH(B151,symbol,0),5),IF($K$1="PL",INDEX(content,MATCH(B151,symbol,0),6))))))</f>
        <v>A-B</v>
      </c>
      <c r="D151" s="13" t="s">
        <v>187</v>
      </c>
      <c r="E151" s="75">
        <v>1.5</v>
      </c>
      <c r="F151" s="76"/>
      <c r="G151" s="76"/>
      <c r="H151" s="76"/>
    </row>
    <row r="153" spans="1:8" x14ac:dyDescent="0.25">
      <c r="A153" s="8" t="s">
        <v>243</v>
      </c>
      <c r="B153" s="72" t="str">
        <f>IF($K$1="EN",INDEX(content,MATCH(A153,symbol,0),2),IF($K$1="NL",INDEX(content,MATCH(A153,symbol,0),3),IF($K$1="FR",INDEX(content,MATCH(A153,symbol,0),4),IF($K$1="DE",INDEX(content,MATCH(A153,symbol,0),5),IF($K$1="PL",INDEX(content,MATCH(A153,symbol,0),6))))))</f>
        <v>A-B</v>
      </c>
      <c r="C153" s="73"/>
      <c r="D153" s="73"/>
      <c r="E153" s="73"/>
      <c r="F153" s="73"/>
      <c r="G153" s="73"/>
      <c r="H153" s="73"/>
    </row>
    <row r="154" spans="1:8" x14ac:dyDescent="0.25">
      <c r="A154" s="100"/>
      <c r="B154" s="71"/>
      <c r="C154" s="71"/>
      <c r="D154" s="17"/>
      <c r="E154" s="11" t="s">
        <v>282</v>
      </c>
      <c r="F154" s="27" t="s">
        <v>252</v>
      </c>
      <c r="G154" s="11" t="s">
        <v>283</v>
      </c>
      <c r="H154" s="27" t="s">
        <v>253</v>
      </c>
    </row>
    <row r="155" spans="1:8" x14ac:dyDescent="0.25">
      <c r="A155" s="100"/>
      <c r="B155" s="12" t="s">
        <v>125</v>
      </c>
      <c r="C155" s="12" t="str">
        <f>IF($K$1="EN",INDEX(content,MATCH(B155,symbol,0),2),IF($K$1="NL",INDEX(content,MATCH(B155,symbol,0),3),IF($K$1="FR",INDEX(content,MATCH(B155,symbol,0),4),IF($K$1="DE",INDEX(content,MATCH(B155,symbol,0),5),IF($K$1="PL",INDEX(content,MATCH(B155,symbol,0),6))))))</f>
        <v>A-B</v>
      </c>
      <c r="D155" s="13" t="s">
        <v>185</v>
      </c>
      <c r="E155" s="75">
        <v>2</v>
      </c>
      <c r="F155" s="76"/>
      <c r="G155" s="76"/>
      <c r="H155" s="76"/>
    </row>
    <row r="156" spans="1:8" x14ac:dyDescent="0.25">
      <c r="A156" s="100"/>
      <c r="B156" s="18" t="s">
        <v>280</v>
      </c>
      <c r="C156" s="12" t="str">
        <f>IF($K$1="EN",INDEX(content,MATCH(B156,symbol,0),2),IF($K$1="NL",INDEX(content,MATCH(B156,symbol,0),3),IF($K$1="FR",INDEX(content,MATCH(B156,symbol,0),4),IF($K$1="DE",INDEX(content,MATCH(B156,symbol,0),5),IF($K$1="PL",INDEX(content,MATCH(B156,symbol,0),6))))))</f>
        <v>A-B</v>
      </c>
      <c r="D156" s="13" t="s">
        <v>187</v>
      </c>
      <c r="E156" s="75">
        <v>1.5</v>
      </c>
      <c r="F156" s="76"/>
      <c r="G156" s="76"/>
      <c r="H156" s="76"/>
    </row>
    <row r="158" spans="1:8" x14ac:dyDescent="0.25">
      <c r="A158" s="8" t="s">
        <v>244</v>
      </c>
      <c r="B158" s="72" t="str">
        <f>IF($K$1="EN",INDEX(content,MATCH(A158,symbol,0),2),IF($K$1="NL",INDEX(content,MATCH(A158,symbol,0),3),IF($K$1="FR",INDEX(content,MATCH(A158,symbol,0),4),IF($K$1="DE",INDEX(content,MATCH(A158,symbol,0),5),IF($K$1="PL",INDEX(content,MATCH(A158,symbol,0),6))))))</f>
        <v>A-B</v>
      </c>
      <c r="C158" s="73"/>
      <c r="D158" s="73"/>
      <c r="E158" s="73"/>
      <c r="F158" s="73"/>
      <c r="G158" s="73"/>
      <c r="H158" s="73"/>
    </row>
    <row r="159" spans="1:8" x14ac:dyDescent="0.25">
      <c r="A159" s="100"/>
      <c r="B159" s="71"/>
      <c r="C159" s="71"/>
      <c r="D159" s="17"/>
      <c r="E159" s="11" t="s">
        <v>282</v>
      </c>
      <c r="F159" s="27" t="s">
        <v>252</v>
      </c>
      <c r="G159" s="11" t="s">
        <v>283</v>
      </c>
      <c r="H159" s="27" t="s">
        <v>253</v>
      </c>
    </row>
    <row r="160" spans="1:8" x14ac:dyDescent="0.25">
      <c r="A160" s="100"/>
      <c r="B160" s="75" t="s">
        <v>245</v>
      </c>
      <c r="C160" s="76"/>
      <c r="D160" s="76"/>
      <c r="E160" s="76"/>
      <c r="F160" s="76"/>
      <c r="G160" s="76"/>
      <c r="H160" s="76"/>
    </row>
    <row r="161" spans="1:8" x14ac:dyDescent="0.25">
      <c r="A161" s="100"/>
      <c r="B161" s="18" t="s">
        <v>281</v>
      </c>
      <c r="C161" s="12" t="str">
        <f>IF($K$1="EN",INDEX(content,MATCH(B161,symbol,0),2),IF($K$1="NL",INDEX(content,MATCH(B161,symbol,0),3),IF($K$1="FR",INDEX(content,MATCH(B161,symbol,0),4),IF($K$1="DE",INDEX(content,MATCH(B161,symbol,0),5),IF($K$1="PL",INDEX(content,MATCH(B161,symbol,0),6))))))</f>
        <v>A-B</v>
      </c>
      <c r="D161" s="13" t="s">
        <v>187</v>
      </c>
      <c r="E161" s="75">
        <v>1.5</v>
      </c>
      <c r="F161" s="76"/>
      <c r="G161" s="76"/>
      <c r="H161" s="76"/>
    </row>
    <row r="163" spans="1:8" x14ac:dyDescent="0.25">
      <c r="A163" s="8" t="s">
        <v>257</v>
      </c>
      <c r="B163" s="72" t="str">
        <f>IF($K$1="EN",INDEX(content,MATCH(A163,symbol,0),2),IF($K$1="NL",INDEX(content,MATCH(A163,symbol,0),3),IF($K$1="FR",INDEX(content,MATCH(A163,symbol,0),4),IF($K$1="DE",INDEX(content,MATCH(A163,symbol,0),5),IF($K$1="PL",INDEX(content,MATCH(A163,symbol,0),6))))))</f>
        <v>A-B</v>
      </c>
      <c r="C163" s="73"/>
      <c r="D163" s="73"/>
      <c r="E163" s="73"/>
      <c r="F163" s="73"/>
      <c r="G163" s="73"/>
      <c r="H163" s="73"/>
    </row>
    <row r="164" spans="1:8" x14ac:dyDescent="0.25">
      <c r="A164" s="100"/>
      <c r="B164" s="71"/>
      <c r="C164" s="71"/>
      <c r="D164" s="17"/>
      <c r="E164" s="11" t="s">
        <v>282</v>
      </c>
      <c r="F164" s="27" t="s">
        <v>252</v>
      </c>
      <c r="G164" s="11" t="s">
        <v>283</v>
      </c>
      <c r="H164" s="27" t="s">
        <v>253</v>
      </c>
    </row>
    <row r="165" spans="1:8" x14ac:dyDescent="0.25">
      <c r="A165" s="100"/>
      <c r="B165" s="24" t="s">
        <v>139</v>
      </c>
      <c r="C165" s="12" t="str">
        <f>IF($K$1="EN",INDEX(content,MATCH(B165,symbol,0),2),IF($K$1="NL",INDEX(content,MATCH(B165,symbol,0),3),IF($K$1="FR",INDEX(content,MATCH(B165,symbol,0),4),IF($K$1="DE",INDEX(content,MATCH(B165,symbol,0),5),IF($K$1="PL",INDEX(content,MATCH(B165,symbol,0),6))))))</f>
        <v>A-B</v>
      </c>
      <c r="D165" s="13" t="s">
        <v>254</v>
      </c>
      <c r="E165" s="13">
        <v>5.9</v>
      </c>
      <c r="F165" s="13">
        <v>9.3000000000000007</v>
      </c>
      <c r="G165" s="13">
        <v>13.3</v>
      </c>
      <c r="H165" s="13">
        <v>23.7</v>
      </c>
    </row>
    <row r="166" spans="1:8" x14ac:dyDescent="0.25">
      <c r="A166" s="100"/>
      <c r="B166" s="24" t="s">
        <v>278</v>
      </c>
      <c r="C166" s="12" t="str">
        <f>IF($K$1="EN",INDEX(content,MATCH(B166,symbol,0),2),IF($K$1="NL",INDEX(content,MATCH(B166,symbol,0),3),IF($K$1="FR",INDEX(content,MATCH(B166,symbol,0),4),IF($K$1="DE",INDEX(content,MATCH(B166,symbol,0),5),IF($K$1="PL",INDEX(content,MATCH(B166,symbol,0),6))))))</f>
        <v>A-B</v>
      </c>
      <c r="D166" s="13" t="s">
        <v>185</v>
      </c>
      <c r="E166" s="13">
        <v>0.3</v>
      </c>
      <c r="F166" s="13">
        <v>0.4</v>
      </c>
      <c r="G166" s="13">
        <v>0.4</v>
      </c>
      <c r="H166" s="13">
        <v>0.4</v>
      </c>
    </row>
    <row r="167" spans="1:8" x14ac:dyDescent="0.25">
      <c r="A167" s="100"/>
      <c r="B167" s="24" t="s">
        <v>279</v>
      </c>
      <c r="C167" s="12" t="str">
        <f>IF($K$1="EN",INDEX(content,MATCH(B167,symbol,0),2),IF($K$1="NL",INDEX(content,MATCH(B167,symbol,0),3),IF($K$1="FR",INDEX(content,MATCH(B167,symbol,0),4),IF($K$1="DE",INDEX(content,MATCH(B167,symbol,0),5),IF($K$1="PL",INDEX(content,MATCH(B167,symbol,0),6))))))</f>
        <v>A-B</v>
      </c>
      <c r="D167" s="13" t="s">
        <v>185</v>
      </c>
      <c r="E167" s="13">
        <v>0.5</v>
      </c>
      <c r="F167" s="13">
        <v>0.6</v>
      </c>
      <c r="G167" s="13">
        <v>0.6</v>
      </c>
      <c r="H167" s="13">
        <v>0.6</v>
      </c>
    </row>
  </sheetData>
  <mergeCells count="108">
    <mergeCell ref="A164:A167"/>
    <mergeCell ref="B164:C164"/>
    <mergeCell ref="B158:H158"/>
    <mergeCell ref="A159:A161"/>
    <mergeCell ref="B159:C159"/>
    <mergeCell ref="B160:H160"/>
    <mergeCell ref="E161:H161"/>
    <mergeCell ref="B163:H163"/>
    <mergeCell ref="B148:H148"/>
    <mergeCell ref="A149:A151"/>
    <mergeCell ref="B149:C149"/>
    <mergeCell ref="E151:H151"/>
    <mergeCell ref="B153:H153"/>
    <mergeCell ref="A154:A156"/>
    <mergeCell ref="B154:C154"/>
    <mergeCell ref="E155:H155"/>
    <mergeCell ref="E156:H156"/>
    <mergeCell ref="B137:H137"/>
    <mergeCell ref="A138:A141"/>
    <mergeCell ref="B138:C138"/>
    <mergeCell ref="B143:H143"/>
    <mergeCell ref="A144:A146"/>
    <mergeCell ref="B144:C144"/>
    <mergeCell ref="E146:H146"/>
    <mergeCell ref="B130:H130"/>
    <mergeCell ref="A131:A134"/>
    <mergeCell ref="B131:C131"/>
    <mergeCell ref="E132:H132"/>
    <mergeCell ref="E133:H133"/>
    <mergeCell ref="E134:H134"/>
    <mergeCell ref="E125:H125"/>
    <mergeCell ref="B126:B128"/>
    <mergeCell ref="D126:D128"/>
    <mergeCell ref="E126:H126"/>
    <mergeCell ref="E127:H127"/>
    <mergeCell ref="E128:H128"/>
    <mergeCell ref="B112:H112"/>
    <mergeCell ref="A113:A115"/>
    <mergeCell ref="E115:H115"/>
    <mergeCell ref="B117:H117"/>
    <mergeCell ref="A118:A128"/>
    <mergeCell ref="B118:C118"/>
    <mergeCell ref="C119:H119"/>
    <mergeCell ref="D120:H120"/>
    <mergeCell ref="E122:H122"/>
    <mergeCell ref="D123:H123"/>
    <mergeCell ref="B95:H95"/>
    <mergeCell ref="B97:H97"/>
    <mergeCell ref="A98:A110"/>
    <mergeCell ref="E105:G105"/>
    <mergeCell ref="E110:G110"/>
    <mergeCell ref="B88:H88"/>
    <mergeCell ref="A89:A91"/>
    <mergeCell ref="B89:C89"/>
    <mergeCell ref="E91:H91"/>
    <mergeCell ref="A71:A74"/>
    <mergeCell ref="B71:C71"/>
    <mergeCell ref="B77:H77"/>
    <mergeCell ref="C79:H79"/>
    <mergeCell ref="B80:C80"/>
    <mergeCell ref="A81:A86"/>
    <mergeCell ref="C81:H81"/>
    <mergeCell ref="E83:H83"/>
    <mergeCell ref="C84:H84"/>
    <mergeCell ref="E86:H86"/>
    <mergeCell ref="B65:H65"/>
    <mergeCell ref="A66:A68"/>
    <mergeCell ref="B66:C66"/>
    <mergeCell ref="E68:H68"/>
    <mergeCell ref="B70:H70"/>
    <mergeCell ref="B60:H60"/>
    <mergeCell ref="A61:A63"/>
    <mergeCell ref="B61:C61"/>
    <mergeCell ref="E63:H63"/>
    <mergeCell ref="B40:H40"/>
    <mergeCell ref="A41:A46"/>
    <mergeCell ref="B41:C41"/>
    <mergeCell ref="B50:H50"/>
    <mergeCell ref="A51:A53"/>
    <mergeCell ref="B51:C51"/>
    <mergeCell ref="E53:H53"/>
    <mergeCell ref="B55:H55"/>
    <mergeCell ref="A56:A58"/>
    <mergeCell ref="B56:C56"/>
    <mergeCell ref="E58:H58"/>
    <mergeCell ref="B34:H34"/>
    <mergeCell ref="A35:A38"/>
    <mergeCell ref="B35:C35"/>
    <mergeCell ref="E38:H38"/>
    <mergeCell ref="B30:B32"/>
    <mergeCell ref="D30:D32"/>
    <mergeCell ref="E30:H30"/>
    <mergeCell ref="E31:H31"/>
    <mergeCell ref="E32:H32"/>
    <mergeCell ref="B2:H2"/>
    <mergeCell ref="B4:H4"/>
    <mergeCell ref="A5:A14"/>
    <mergeCell ref="B22:H22"/>
    <mergeCell ref="A23:A32"/>
    <mergeCell ref="B23:C23"/>
    <mergeCell ref="C24:H24"/>
    <mergeCell ref="C25:H25"/>
    <mergeCell ref="E27:H27"/>
    <mergeCell ref="E29:H29"/>
    <mergeCell ref="B17:H17"/>
    <mergeCell ref="A18:A20"/>
    <mergeCell ref="B18:C18"/>
    <mergeCell ref="E20:H20"/>
  </mergeCells>
  <dataValidations count="2">
    <dataValidation type="list" allowBlank="1" showInputMessage="1" showErrorMessage="1" sqref="B81" xr:uid="{41B85744-6D23-4B86-B25E-9AB839BC58CE}">
      <formula1>$A$24:$A$28</formula1>
    </dataValidation>
    <dataValidation type="list" allowBlank="1" showInputMessage="1" showErrorMessage="1" sqref="B120 B123" xr:uid="{E2F0F68D-46C3-4B40-ACFD-9C4560E07274}">
      <formula1>$A$29:$A$31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F32BAF-AA7E-4BA7-A6E2-2B65E61D4B49}">
          <x14:formula1>
            <xm:f>languages!$A$73:$A$75</xm:f>
          </x14:formula1>
          <xm:sqref>B25 B84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45951-898F-4609-BF87-BF406A026A48}">
  <dimension ref="A1:K66"/>
  <sheetViews>
    <sheetView topLeftCell="A28" zoomScale="145" zoomScaleNormal="145" workbookViewId="0">
      <selection activeCell="A20" sqref="A20:A27"/>
    </sheetView>
  </sheetViews>
  <sheetFormatPr defaultColWidth="9.140625" defaultRowHeight="11.25" customHeight="1" x14ac:dyDescent="0.25"/>
  <cols>
    <col min="1" max="1" width="13.5703125" customWidth="1"/>
    <col min="3" max="3" width="26.28515625" bestFit="1" customWidth="1"/>
  </cols>
  <sheetData>
    <row r="1" spans="1:11" ht="11.25" customHeight="1" x14ac:dyDescent="0.25">
      <c r="A1" s="38" t="s">
        <v>317</v>
      </c>
      <c r="B1" s="82" t="str">
        <f>IF($K$1="EN",INDEX(content,MATCH(A1,symbol,0),2),IF($K$1="NL",INDEX(content,MATCH(A1,symbol,0),3),IF($K$1="FR",INDEX(content,MATCH(A1,symbol,0),4),IF($K$1="DE",INDEX(content,MATCH(A1,symbol,0),5),IF($K$1="PL",INDEX(content,MATCH(A1,symbol,0),6))))))</f>
        <v>STANDAARD VERANKERINGSDIEPTE</v>
      </c>
      <c r="C1" s="82"/>
      <c r="D1" s="82"/>
      <c r="E1" s="82"/>
      <c r="F1" s="82"/>
      <c r="G1" s="82"/>
      <c r="H1" s="82"/>
      <c r="K1" t="s">
        <v>436</v>
      </c>
    </row>
    <row r="3" spans="1:11" s="5" customFormat="1" ht="11.25" customHeight="1" x14ac:dyDescent="0.25">
      <c r="A3" s="8" t="s">
        <v>213</v>
      </c>
      <c r="B3" s="88" t="str">
        <f>IF($K$1="EN",INDEX(content,MATCH(A3,symbol,0),2),IF($K$1="NL",INDEX(content,MATCH(A3,symbol,0),3),IF($K$1="FR",INDEX(content,MATCH(A3,symbol,0),4),IF($K$1="DE",INDEX(content,MATCH(A3,symbol,0),5),IF($K$1="PL",INDEX(content,MATCH(A3,symbol,0),6))))))</f>
        <v>Installatieparameters</v>
      </c>
      <c r="C3" s="88"/>
      <c r="D3" s="88"/>
      <c r="E3" s="88"/>
      <c r="F3" s="88"/>
      <c r="G3" s="88"/>
      <c r="H3" s="88"/>
    </row>
    <row r="4" spans="1:11" s="5" customFormat="1" ht="11.25" customHeight="1" x14ac:dyDescent="0.25">
      <c r="A4" s="70"/>
      <c r="B4" s="83"/>
      <c r="C4" s="84"/>
      <c r="D4" s="11"/>
      <c r="E4" s="11" t="s">
        <v>314</v>
      </c>
      <c r="F4" s="11" t="s">
        <v>2</v>
      </c>
      <c r="G4" s="11" t="s">
        <v>3</v>
      </c>
      <c r="H4" s="11" t="s">
        <v>4</v>
      </c>
    </row>
    <row r="5" spans="1:11" s="5" customFormat="1" ht="11.25" customHeight="1" x14ac:dyDescent="0.25">
      <c r="A5" s="70"/>
      <c r="B5" s="12" t="s">
        <v>260</v>
      </c>
      <c r="C5" s="12" t="str">
        <f t="shared" ref="C5:C12" si="0">IF($K$1="EN",INDEX(content,MATCH(B5,symbol,0),2),IF($K$1="NL",INDEX(content,MATCH(B5,symbol,0),3),IF($K$1="FR",INDEX(content,MATCH(B5,symbol,0),4),IF($K$1="DE",INDEX(content,MATCH(B5,symbol,0),5),IF($K$1="PL",INDEX(content,MATCH(B5,symbol,0),6))))))</f>
        <v>Nominale boordiameter</v>
      </c>
      <c r="D5" s="13" t="s">
        <v>185</v>
      </c>
      <c r="E5" s="13">
        <v>8</v>
      </c>
      <c r="F5" s="13">
        <v>10</v>
      </c>
      <c r="G5" s="13">
        <v>12</v>
      </c>
      <c r="H5" s="13">
        <v>16</v>
      </c>
    </row>
    <row r="6" spans="1:11" s="5" customFormat="1" ht="11.25" customHeight="1" x14ac:dyDescent="0.25">
      <c r="A6" s="70"/>
      <c r="B6" s="12" t="s">
        <v>311</v>
      </c>
      <c r="C6" s="12" t="str">
        <f t="shared" si="0"/>
        <v>Effectieve plaatsingsdiepte</v>
      </c>
      <c r="D6" s="13" t="s">
        <v>185</v>
      </c>
      <c r="E6" s="13">
        <v>31</v>
      </c>
      <c r="F6" s="13">
        <v>35</v>
      </c>
      <c r="G6" s="13">
        <v>40</v>
      </c>
      <c r="H6" s="13">
        <v>60</v>
      </c>
    </row>
    <row r="7" spans="1:11" s="5" customFormat="1" ht="11.25" customHeight="1" x14ac:dyDescent="0.25">
      <c r="A7" s="70"/>
      <c r="B7" s="12" t="s">
        <v>312</v>
      </c>
      <c r="C7" s="12" t="str">
        <f t="shared" si="0"/>
        <v>Diameter doorvoergat ankerplaat</v>
      </c>
      <c r="D7" s="13" t="s">
        <v>185</v>
      </c>
      <c r="E7" s="13">
        <v>10</v>
      </c>
      <c r="F7" s="13">
        <v>12</v>
      </c>
      <c r="G7" s="13">
        <v>14</v>
      </c>
      <c r="H7" s="13">
        <v>18</v>
      </c>
    </row>
    <row r="8" spans="1:11" s="5" customFormat="1" ht="11.25" customHeight="1" x14ac:dyDescent="0.25">
      <c r="A8" s="70"/>
      <c r="B8" s="12" t="s">
        <v>261</v>
      </c>
      <c r="C8" s="12" t="str">
        <f t="shared" si="0"/>
        <v>Aandraaimoment</v>
      </c>
      <c r="D8" s="13" t="s">
        <v>186</v>
      </c>
      <c r="E8" s="13">
        <v>10</v>
      </c>
      <c r="F8" s="13">
        <v>25</v>
      </c>
      <c r="G8" s="13">
        <v>40</v>
      </c>
      <c r="H8" s="13">
        <v>65</v>
      </c>
    </row>
    <row r="9" spans="1:11" s="5" customFormat="1" ht="11.25" customHeight="1" x14ac:dyDescent="0.25">
      <c r="A9" s="70"/>
      <c r="B9" s="12" t="s">
        <v>313</v>
      </c>
      <c r="C9" s="12" t="str">
        <f t="shared" si="0"/>
        <v>Boorgatdiepte</v>
      </c>
      <c r="D9" s="13" t="s">
        <v>185</v>
      </c>
      <c r="E9" s="13">
        <v>50</v>
      </c>
      <c r="F9" s="13">
        <v>55</v>
      </c>
      <c r="G9" s="13">
        <v>60</v>
      </c>
      <c r="H9" s="13">
        <v>85</v>
      </c>
    </row>
    <row r="10" spans="1:11" s="5" customFormat="1" ht="11.25" customHeight="1" x14ac:dyDescent="0.25">
      <c r="A10" s="70"/>
      <c r="B10" s="12" t="s">
        <v>266</v>
      </c>
      <c r="C10" s="12" t="str">
        <f t="shared" si="0"/>
        <v>Minimum betondikte</v>
      </c>
      <c r="D10" s="13" t="s">
        <v>185</v>
      </c>
      <c r="E10" s="13">
        <v>80</v>
      </c>
      <c r="F10" s="13">
        <v>100</v>
      </c>
      <c r="G10" s="13">
        <v>120</v>
      </c>
      <c r="H10" s="34">
        <v>150</v>
      </c>
    </row>
    <row r="11" spans="1:11" s="5" customFormat="1" ht="11.25" customHeight="1" x14ac:dyDescent="0.25">
      <c r="A11" s="70"/>
      <c r="B11" s="12" t="s">
        <v>264</v>
      </c>
      <c r="C11" s="12" t="str">
        <f t="shared" si="0"/>
        <v>Minimum tussenruimte</v>
      </c>
      <c r="D11" s="13" t="s">
        <v>185</v>
      </c>
      <c r="E11" s="13">
        <v>95</v>
      </c>
      <c r="F11" s="13">
        <v>120</v>
      </c>
      <c r="G11" s="13">
        <v>145</v>
      </c>
      <c r="H11" s="13">
        <v>175</v>
      </c>
    </row>
    <row r="12" spans="1:11" s="5" customFormat="1" ht="11.25" customHeight="1" x14ac:dyDescent="0.25">
      <c r="A12" s="70"/>
      <c r="B12" s="12" t="s">
        <v>265</v>
      </c>
      <c r="C12" s="12" t="str">
        <f t="shared" si="0"/>
        <v xml:space="preserve">Minimum randafstand </v>
      </c>
      <c r="D12" s="13" t="s">
        <v>185</v>
      </c>
      <c r="E12" s="13">
        <v>50</v>
      </c>
      <c r="F12" s="13">
        <v>60</v>
      </c>
      <c r="G12" s="13">
        <v>75</v>
      </c>
      <c r="H12" s="13">
        <v>90</v>
      </c>
    </row>
    <row r="14" spans="1:11" ht="11.25" customHeight="1" x14ac:dyDescent="0.25">
      <c r="A14" s="8" t="s">
        <v>240</v>
      </c>
      <c r="B14" s="88" t="str">
        <f>IF($K$1="EN",INDEX(content,MATCH(A14,symbol,0),2),IF($K$1="NL",INDEX(content,MATCH(A14,symbol,0),3),IF($K$1="FR",INDEX(content,MATCH(A14,symbol,0),4),IF($K$1="DE",INDEX(content,MATCH(A14,symbol,0),5),IF($K$1="PL",INDEX(content,MATCH(A14,symbol,0),6))))))</f>
        <v>Trekbelasting: staalbreuk</v>
      </c>
      <c r="C14" s="88"/>
      <c r="D14" s="88"/>
      <c r="E14" s="88"/>
      <c r="F14" s="88"/>
      <c r="G14" s="88"/>
      <c r="H14" s="88"/>
    </row>
    <row r="15" spans="1:11" ht="11.25" customHeight="1" x14ac:dyDescent="0.25">
      <c r="A15" s="70"/>
      <c r="B15" s="83"/>
      <c r="C15" s="84"/>
      <c r="D15" s="11"/>
      <c r="E15" s="11" t="s">
        <v>314</v>
      </c>
      <c r="F15" s="11" t="s">
        <v>2</v>
      </c>
      <c r="G15" s="11" t="s">
        <v>3</v>
      </c>
      <c r="H15" s="11" t="s">
        <v>4</v>
      </c>
    </row>
    <row r="16" spans="1:11" ht="11.25" customHeight="1" x14ac:dyDescent="0.25">
      <c r="A16" s="70"/>
      <c r="B16" s="12" t="s">
        <v>270</v>
      </c>
      <c r="C16" s="12" t="str">
        <f>IF($K$1="EN",INDEX(content,MATCH(B16,symbol,0),2),IF($K$1="NL",INDEX(content,MATCH(B16,symbol,0),3),IF($K$1="FR",INDEX(content,MATCH(B16,symbol,0),4),IF($K$1="DE",INDEX(content,MATCH(B16,symbol,0),5),IF($K$1="PL",INDEX(content,MATCH(B16,symbol,0),6))))))</f>
        <v>Karakteristieke treksterkte staal</v>
      </c>
      <c r="D16" s="13" t="s">
        <v>254</v>
      </c>
      <c r="E16" s="13">
        <v>16.100000000000001</v>
      </c>
      <c r="F16" s="13">
        <v>29.3</v>
      </c>
      <c r="G16" s="13">
        <v>46.4</v>
      </c>
      <c r="H16" s="13">
        <v>67.400000000000006</v>
      </c>
    </row>
    <row r="17" spans="1:8" ht="11.25" customHeight="1" x14ac:dyDescent="0.25">
      <c r="A17" s="70"/>
      <c r="B17" s="18" t="s">
        <v>271</v>
      </c>
      <c r="C17" s="12" t="str">
        <f>IF($K$1="EN",INDEX(content,MATCH(B17,symbol,0),2),IF($K$1="NL",INDEX(content,MATCH(B17,symbol,0),3),IF($K$1="FR",INDEX(content,MATCH(B17,symbol,0),4),IF($K$1="DE",INDEX(content,MATCH(B17,symbol,0),5),IF($K$1="PL",INDEX(content,MATCH(B17,symbol,0),6))))))</f>
        <v>Partiële veiligheidsfactor</v>
      </c>
      <c r="D17" s="13" t="s">
        <v>187</v>
      </c>
      <c r="E17" s="13">
        <v>1.5</v>
      </c>
      <c r="F17" s="13">
        <v>1.5</v>
      </c>
      <c r="G17" s="13">
        <v>1.5</v>
      </c>
      <c r="H17" s="13">
        <v>1.5</v>
      </c>
    </row>
    <row r="19" spans="1:8" s="5" customFormat="1" ht="11.25" customHeight="1" x14ac:dyDescent="0.25">
      <c r="A19" s="8" t="s">
        <v>371</v>
      </c>
      <c r="B19" s="88" t="str">
        <f>IF($K$1="EN",INDEX(content,MATCH(A19,symbol,0),2),IF($K$1="NL",INDEX(content,MATCH(A19,symbol,0),3),IF($K$1="FR",INDEX(content,MATCH(A19,symbol,0),4),IF($K$1="DE",INDEX(content,MATCH(A19,symbol,0),5),IF($K$1="PL",INDEX(content,MATCH(A19,symbol,0),6))))))</f>
        <v>Trekbelasting: uittrekken van het anker</v>
      </c>
      <c r="C19" s="88"/>
      <c r="D19" s="88"/>
      <c r="E19" s="88"/>
      <c r="F19" s="88"/>
      <c r="G19" s="88"/>
      <c r="H19" s="88"/>
    </row>
    <row r="20" spans="1:8" s="5" customFormat="1" ht="11.25" customHeight="1" x14ac:dyDescent="0.25">
      <c r="A20" s="79"/>
      <c r="B20" s="83"/>
      <c r="C20" s="84"/>
      <c r="D20" s="11"/>
      <c r="E20" s="11" t="s">
        <v>314</v>
      </c>
      <c r="F20" s="11" t="s">
        <v>2</v>
      </c>
      <c r="G20" s="11" t="s">
        <v>3</v>
      </c>
      <c r="H20" s="11" t="s">
        <v>4</v>
      </c>
    </row>
    <row r="21" spans="1:8" s="5" customFormat="1" ht="11.25" customHeight="1" x14ac:dyDescent="0.25">
      <c r="A21" s="80"/>
      <c r="B21" s="12" t="s">
        <v>316</v>
      </c>
      <c r="C21" s="12" t="str">
        <f>IF($K$1="EN",INDEX(content,MATCH(B21,symbol,0),2),IF($K$1="NL",INDEX(content,MATCH(B21,symbol,0),3),IF($K$1="FR",INDEX(content,MATCH(B21,symbol,0),4),IF($K$1="DE",INDEX(content,MATCH(B21,symbol,0),5),IF($K$1="PL",INDEX(content,MATCH(B21,symbol,0),6))))))</f>
        <v>Karakteristieke weerstand in ONGESCHEURD beton C20/25</v>
      </c>
      <c r="D21" s="13" t="s">
        <v>254</v>
      </c>
      <c r="E21" s="13">
        <v>6</v>
      </c>
      <c r="F21" s="13">
        <v>7.5</v>
      </c>
      <c r="G21" s="13">
        <v>12</v>
      </c>
      <c r="H21" s="13">
        <v>20</v>
      </c>
    </row>
    <row r="22" spans="1:8" s="5" customFormat="1" ht="11.25" customHeight="1" x14ac:dyDescent="0.25">
      <c r="A22" s="80"/>
      <c r="B22" s="18" t="s">
        <v>73</v>
      </c>
      <c r="C22" s="12" t="str">
        <f>IF($K$1="EN",INDEX(content,MATCH(B22,symbol,0),2),IF($K$1="NL",INDEX(content,MATCH(B22,symbol,0),3),IF($K$1="FR",INDEX(content,MATCH(B22,symbol,0),4),IF($K$1="DE",INDEX(content,MATCH(B22,symbol,0),5),IF($K$1="PL",INDEX(content,MATCH(B22,symbol,0),6))))))</f>
        <v>Partiële veiligheidsfactor</v>
      </c>
      <c r="D22" s="13" t="s">
        <v>187</v>
      </c>
      <c r="E22" s="110">
        <v>1</v>
      </c>
      <c r="F22" s="111"/>
      <c r="G22" s="111"/>
      <c r="H22" s="112"/>
    </row>
    <row r="23" spans="1:8" s="5" customFormat="1" ht="11.25" customHeight="1" x14ac:dyDescent="0.25">
      <c r="A23" s="80"/>
      <c r="B23" s="36" t="s">
        <v>75</v>
      </c>
      <c r="C23" s="12" t="str">
        <f>IF($K$1="EN",INDEX(content,MATCH(B23,symbol,0),2),IF($K$1="NL",INDEX(content,MATCH(B23,symbol,0),3),IF($K$1="FR",INDEX(content,MATCH(B23,symbol,0),4),IF($K$1="DE",INDEX(content,MATCH(B23,symbol,0),5),IF($K$1="PL",INDEX(content,MATCH(B23,symbol,0),6))))))&amp;" C30/37"</f>
        <v>Verhogingsfactor voor beton C30/37</v>
      </c>
      <c r="D23" s="13" t="s">
        <v>187</v>
      </c>
      <c r="E23" s="113"/>
      <c r="F23" s="114"/>
      <c r="G23" s="114"/>
      <c r="H23" s="115"/>
    </row>
    <row r="24" spans="1:8" s="5" customFormat="1" ht="11.25" customHeight="1" x14ac:dyDescent="0.25">
      <c r="A24" s="80"/>
      <c r="B24" s="36" t="s">
        <v>75</v>
      </c>
      <c r="C24" s="12" t="str">
        <f>IF($K$1="EN",INDEX(content,MATCH(B24,symbol,0),2),IF($K$1="NL",INDEX(content,MATCH(B24,symbol,0),3),IF($K$1="FR",INDEX(content,MATCH(B24,symbol,0),4),IF($K$1="DE",INDEX(content,MATCH(B24,symbol,0),5),IF($K$1="PL",INDEX(content,MATCH(B24,symbol,0),6))))))&amp;" C40/50"</f>
        <v>Verhogingsfactor voor beton C40/50</v>
      </c>
      <c r="D24" s="13" t="s">
        <v>187</v>
      </c>
      <c r="E24" s="113"/>
      <c r="F24" s="114"/>
      <c r="G24" s="114"/>
      <c r="H24" s="115"/>
    </row>
    <row r="25" spans="1:8" s="5" customFormat="1" ht="11.25" customHeight="1" x14ac:dyDescent="0.25">
      <c r="A25" s="80"/>
      <c r="B25" s="37" t="s">
        <v>75</v>
      </c>
      <c r="C25" s="12" t="str">
        <f>IF($K$1="EN",INDEX(content,MATCH(B25,symbol,0),2),IF($K$1="NL",INDEX(content,MATCH(B25,symbol,0),3),IF($K$1="FR",INDEX(content,MATCH(B25,symbol,0),4),IF($K$1="DE",INDEX(content,MATCH(B25,symbol,0),5),IF($K$1="PL",INDEX(content,MATCH(B25,symbol,0),6))))))&amp;" C50/60"</f>
        <v>Verhogingsfactor voor beton C50/60</v>
      </c>
      <c r="D25" s="13" t="s">
        <v>187</v>
      </c>
      <c r="E25" s="116"/>
      <c r="F25" s="117"/>
      <c r="G25" s="117"/>
      <c r="H25" s="118"/>
    </row>
    <row r="26" spans="1:8" s="5" customFormat="1" ht="11.25" customHeight="1" x14ac:dyDescent="0.25">
      <c r="A26" s="80"/>
      <c r="B26" s="37" t="s">
        <v>323</v>
      </c>
      <c r="C26" s="12" t="str">
        <f>IF($K$1="EN",INDEX(content,MATCH(B26,symbol,0),2),IF($K$1="NL",INDEX(content,MATCH(B26,symbol,0),3),IF($K$1="FR",INDEX(content,MATCH(B26,symbol,0),4),IF($K$1="DE",INDEX(content,MATCH(B26,symbol,0),5),IF($K$1="PL",INDEX(content,MATCH(B26,symbol,0),6))))))</f>
        <v>H.o.h.-afstand</v>
      </c>
      <c r="D26" s="13" t="s">
        <v>185</v>
      </c>
      <c r="E26" s="13">
        <f>3*E6</f>
        <v>93</v>
      </c>
      <c r="F26" s="13">
        <f>3*F6</f>
        <v>105</v>
      </c>
      <c r="G26" s="13">
        <f>3*G6</f>
        <v>120</v>
      </c>
      <c r="H26" s="13">
        <f>3*H6</f>
        <v>180</v>
      </c>
    </row>
    <row r="27" spans="1:8" s="5" customFormat="1" ht="11.25" customHeight="1" x14ac:dyDescent="0.25">
      <c r="A27" s="81"/>
      <c r="B27" s="37" t="s">
        <v>324</v>
      </c>
      <c r="C27" s="12" t="str">
        <f>IF($K$1="EN",INDEX(content,MATCH(B27,symbol,0),2),IF($K$1="NL",INDEX(content,MATCH(B27,symbol,0),3),IF($K$1="FR",INDEX(content,MATCH(B27,symbol,0),4),IF($K$1="DE",INDEX(content,MATCH(B27,symbol,0),5),IF($K$1="PL",INDEX(content,MATCH(B27,symbol,0),6))))))</f>
        <v>Randafstand</v>
      </c>
      <c r="D27" s="13" t="s">
        <v>185</v>
      </c>
      <c r="E27" s="40">
        <f>E26/2</f>
        <v>46.5</v>
      </c>
      <c r="F27" s="40">
        <f t="shared" ref="F27:H27" si="1">F26/2</f>
        <v>52.5</v>
      </c>
      <c r="G27" s="40">
        <f t="shared" si="1"/>
        <v>60</v>
      </c>
      <c r="H27" s="40">
        <f t="shared" si="1"/>
        <v>90</v>
      </c>
    </row>
    <row r="29" spans="1:8" ht="11.25" customHeight="1" x14ac:dyDescent="0.25">
      <c r="A29" s="8" t="s">
        <v>325</v>
      </c>
      <c r="B29" s="88" t="str">
        <f>IF($K$1="EN",INDEX(content,MATCH(A29,symbol,0),2),IF($K$1="NL",INDEX(content,MATCH(A29,symbol,0),3),IF($K$1="FR",INDEX(content,MATCH(A29,symbol,0),4),IF($K$1="DE",INDEX(content,MATCH(A29,symbol,0),5),IF($K$1="PL",INDEX(content,MATCH(A29,symbol,0),6))))))</f>
        <v>Trekbelasting: betonsplijten</v>
      </c>
      <c r="C29" s="88"/>
      <c r="D29" s="88"/>
      <c r="E29" s="88"/>
      <c r="F29" s="88"/>
      <c r="G29" s="88"/>
      <c r="H29" s="88"/>
    </row>
    <row r="30" spans="1:8" ht="11.25" customHeight="1" x14ac:dyDescent="0.25">
      <c r="A30" s="107"/>
      <c r="B30" s="83"/>
      <c r="C30" s="84"/>
      <c r="D30" s="11"/>
      <c r="E30" s="11" t="s">
        <v>314</v>
      </c>
      <c r="F30" s="11" t="s">
        <v>2</v>
      </c>
      <c r="G30" s="11" t="s">
        <v>3</v>
      </c>
      <c r="H30" s="11" t="s">
        <v>4</v>
      </c>
    </row>
    <row r="31" spans="1:8" s="5" customFormat="1" ht="11.25" customHeight="1" x14ac:dyDescent="0.25">
      <c r="A31" s="108"/>
      <c r="B31" s="37" t="s">
        <v>274</v>
      </c>
      <c r="C31" s="12" t="str">
        <f>IF($K$1="EN",INDEX(content,MATCH(B31,symbol,0),2),IF($K$1="NL",INDEX(content,MATCH(B31,symbol,0),3),IF($K$1="FR",INDEX(content,MATCH(B31,symbol,0),4),IF($K$1="DE",INDEX(content,MATCH(B31,symbol,0),5),IF($K$1="PL",INDEX(content,MATCH(B31,symbol,0),6))))))</f>
        <v>Karaketeristieke ankerafstand</v>
      </c>
      <c r="D31" s="13" t="s">
        <v>185</v>
      </c>
      <c r="E31" s="13">
        <v>200</v>
      </c>
      <c r="F31" s="13">
        <v>300</v>
      </c>
      <c r="G31" s="13">
        <v>340</v>
      </c>
      <c r="H31" s="13">
        <v>430</v>
      </c>
    </row>
    <row r="32" spans="1:8" s="5" customFormat="1" ht="11.25" customHeight="1" x14ac:dyDescent="0.25">
      <c r="A32" s="109"/>
      <c r="B32" s="37" t="s">
        <v>272</v>
      </c>
      <c r="C32" s="12" t="str">
        <f>IF($K$1="EN",INDEX(content,MATCH(B32,symbol,0),2),IF($K$1="NL",INDEX(content,MATCH(B32,symbol,0),3),IF($K$1="FR",INDEX(content,MATCH(B32,symbol,0),4),IF($K$1="DE",INDEX(content,MATCH(B32,symbol,0),5),IF($K$1="PL",INDEX(content,MATCH(B32,symbol,0),6))))))</f>
        <v>Karaketeristieke randafstand</v>
      </c>
      <c r="D32" s="13" t="s">
        <v>185</v>
      </c>
      <c r="E32" s="13">
        <v>100</v>
      </c>
      <c r="F32" s="13">
        <v>150</v>
      </c>
      <c r="G32" s="13">
        <v>170</v>
      </c>
      <c r="H32" s="13">
        <v>215</v>
      </c>
    </row>
    <row r="34" spans="1:8" ht="11.25" customHeight="1" x14ac:dyDescent="0.25">
      <c r="A34" s="8" t="s">
        <v>412</v>
      </c>
      <c r="B34" s="88" t="str">
        <f>IF($K$1="EN",INDEX(content,MATCH(A34,symbol,0),2),IF($K$1="NL",INDEX(content,MATCH(A34,symbol,0),3),IF($K$1="FR",INDEX(content,MATCH(A34,symbol,0),4),IF($K$1="DE",INDEX(content,MATCH(A34,symbol,0),5),IF($K$1="PL",INDEX(content,MATCH(A34,symbol,0),6))))))</f>
        <v>Trekbelasting: verplaatsing</v>
      </c>
      <c r="C34" s="88"/>
      <c r="D34" s="88"/>
      <c r="E34" s="88"/>
      <c r="F34" s="88"/>
      <c r="G34" s="88"/>
      <c r="H34" s="88"/>
    </row>
    <row r="35" spans="1:8" ht="11.25" customHeight="1" x14ac:dyDescent="0.25">
      <c r="A35" s="107"/>
      <c r="B35" s="83"/>
      <c r="C35" s="84"/>
      <c r="D35" s="11"/>
      <c r="E35" s="11" t="s">
        <v>314</v>
      </c>
      <c r="F35" s="11" t="s">
        <v>2</v>
      </c>
      <c r="G35" s="11" t="s">
        <v>3</v>
      </c>
      <c r="H35" s="11" t="s">
        <v>4</v>
      </c>
    </row>
    <row r="36" spans="1:8" ht="11.25" customHeight="1" x14ac:dyDescent="0.25">
      <c r="A36" s="108"/>
      <c r="B36" s="12" t="s">
        <v>411</v>
      </c>
      <c r="C36" s="12" t="str">
        <f>IF($K$1="EN",INDEX(content,MATCH(B36,symbol,0),2),IF($K$1="NL",INDEX(content,MATCH(B36,symbol,0),3),IF($K$1="FR",INDEX(content,MATCH(B36,symbol,0),4),IF($K$1="DE",INDEX(content,MATCH(B36,symbol,0),5),IF($K$1="PL",INDEX(content,MATCH(B36,symbol,0),6))))))</f>
        <v>Trekbelasting in gebruikstoestand</v>
      </c>
      <c r="D36" s="13" t="s">
        <v>254</v>
      </c>
      <c r="E36" s="13">
        <v>3.4</v>
      </c>
      <c r="F36" s="13">
        <v>5.2</v>
      </c>
      <c r="G36" s="13">
        <v>5.3</v>
      </c>
      <c r="H36" s="13">
        <v>11.6</v>
      </c>
    </row>
    <row r="37" spans="1:8" ht="11.25" customHeight="1" x14ac:dyDescent="0.25">
      <c r="A37" s="108"/>
      <c r="B37" s="12" t="s">
        <v>413</v>
      </c>
      <c r="C37" s="12" t="str">
        <f>IF($K$1="EN",INDEX(content,MATCH(B37,symbol,0),2),IF($K$1="NL",INDEX(content,MATCH(B37,symbol,0),3),IF($K$1="FR",INDEX(content,MATCH(B37,symbol,0),4),IF($K$1="DE",INDEX(content,MATCH(B37,symbol,0),5),IF($K$1="PL",INDEX(content,MATCH(B37,symbol,0),6))))))</f>
        <v>Verplaatsing op korte termijn</v>
      </c>
      <c r="D37" s="13" t="s">
        <v>185</v>
      </c>
      <c r="E37" s="13">
        <v>0.1</v>
      </c>
      <c r="F37" s="13">
        <v>0.19</v>
      </c>
      <c r="G37" s="13">
        <v>0.39</v>
      </c>
      <c r="H37" s="13">
        <v>0.51</v>
      </c>
    </row>
    <row r="38" spans="1:8" ht="11.25" customHeight="1" x14ac:dyDescent="0.25">
      <c r="A38" s="109"/>
      <c r="B38" s="12" t="s">
        <v>414</v>
      </c>
      <c r="C38" s="12" t="str">
        <f>IF($K$1="EN",INDEX(content,MATCH(B38,symbol,0),2),IF($K$1="NL",INDEX(content,MATCH(B38,symbol,0),3),IF($K$1="FR",INDEX(content,MATCH(B38,symbol,0),4),IF($K$1="DE",INDEX(content,MATCH(B38,symbol,0),5),IF($K$1="PL",INDEX(content,MATCH(B38,symbol,0),6))))))</f>
        <v>Verplaatsing op lange termijn</v>
      </c>
      <c r="D38" s="13" t="s">
        <v>185</v>
      </c>
      <c r="E38" s="13">
        <v>0.39</v>
      </c>
      <c r="F38" s="13">
        <v>0.39</v>
      </c>
      <c r="G38" s="13">
        <v>0.39</v>
      </c>
      <c r="H38" s="13">
        <v>0.39</v>
      </c>
    </row>
    <row r="40" spans="1:8" ht="11.25" customHeight="1" x14ac:dyDescent="0.25">
      <c r="A40" s="23" t="s">
        <v>220</v>
      </c>
      <c r="B40" s="88" t="str">
        <f>IF($K$1="EN",INDEX(content,MATCH(A40,symbol,0),2),IF($K$1="NL",INDEX(content,MATCH(A40,symbol,0),3),IF($K$1="FR",INDEX(content,MATCH(A40,symbol,0),4),IF($K$1="DE",INDEX(content,MATCH(A40,symbol,0),5),IF($K$1="PL",INDEX(content,MATCH(A40,symbol,0),6))))))</f>
        <v>Afschuifbelasting: staalbreuk zonder hefboomarm</v>
      </c>
      <c r="C40" s="88"/>
      <c r="D40" s="88"/>
      <c r="E40" s="88"/>
      <c r="F40" s="88"/>
      <c r="G40" s="88"/>
      <c r="H40" s="88"/>
    </row>
    <row r="41" spans="1:8" ht="11.25" customHeight="1" x14ac:dyDescent="0.25">
      <c r="A41" s="70"/>
      <c r="B41" s="83"/>
      <c r="C41" s="84"/>
      <c r="D41" s="11"/>
      <c r="E41" s="11" t="s">
        <v>314</v>
      </c>
      <c r="F41" s="11" t="s">
        <v>2</v>
      </c>
      <c r="G41" s="11" t="s">
        <v>3</v>
      </c>
      <c r="H41" s="11" t="s">
        <v>4</v>
      </c>
    </row>
    <row r="42" spans="1:8" ht="11.25" customHeight="1" x14ac:dyDescent="0.25">
      <c r="A42" s="70"/>
      <c r="B42" s="12" t="s">
        <v>205</v>
      </c>
      <c r="C42" s="14" t="str">
        <f>IF($K$1="EN",INDEX(content,MATCH(B42,symbol,0),2),IF($K$1="NL",INDEX(content,MATCH(B42,symbol,0),3),IF($K$1="FR",INDEX(content,MATCH(B42,symbol,0),4),IF($K$1="DE",INDEX(content,MATCH(B42,symbol,0),5),IF($K$1="PL",INDEX(content,MATCH(B42,symbol,0),6))))))</f>
        <v>Karakteristieke weerstand</v>
      </c>
      <c r="D42" s="13" t="s">
        <v>254</v>
      </c>
      <c r="E42" s="13">
        <v>7.5</v>
      </c>
      <c r="F42" s="13">
        <v>12</v>
      </c>
      <c r="G42" s="13">
        <v>20</v>
      </c>
      <c r="H42" s="13">
        <v>30</v>
      </c>
    </row>
    <row r="43" spans="1:8" ht="11.25" customHeight="1" x14ac:dyDescent="0.25">
      <c r="A43" s="70"/>
      <c r="B43" s="12" t="s">
        <v>463</v>
      </c>
      <c r="C43" s="14" t="str">
        <f>IF($K$1="EN",INDEX(content,MATCH(B43,symbol,0),2),IF($K$1="NL",INDEX(content,MATCH(B43,symbol,0),3),IF($K$1="FR",INDEX(content,MATCH(B43,symbol,0),4),IF($K$1="DE",INDEX(content,MATCH(B43,symbol,0),5),IF($K$1="PL",INDEX(content,MATCH(B43,symbol,0),6))))))</f>
        <v>Ductiliteitsfactor</v>
      </c>
      <c r="D43" s="13" t="s">
        <v>187</v>
      </c>
      <c r="E43" s="75">
        <v>0.8</v>
      </c>
      <c r="F43" s="76"/>
      <c r="G43" s="76"/>
      <c r="H43" s="77"/>
    </row>
    <row r="44" spans="1:8" ht="11.25" customHeight="1" x14ac:dyDescent="0.25">
      <c r="A44" s="70"/>
      <c r="B44" s="18" t="s">
        <v>271</v>
      </c>
      <c r="C44" s="14" t="str">
        <f>IF($K$1="EN",INDEX(content,MATCH(B44,symbol,0),2),IF($K$1="NL",INDEX(content,MATCH(B44,symbol,0),3),IF($K$1="FR",INDEX(content,MATCH(B44,symbol,0),4),IF($K$1="DE",INDEX(content,MATCH(B44,symbol,0),5),IF($K$1="PL",INDEX(content,MATCH(B44,symbol,0),6))))))</f>
        <v>Partiële veiligheidsfactor</v>
      </c>
      <c r="D44" s="13" t="s">
        <v>187</v>
      </c>
      <c r="E44" s="75">
        <v>1.25</v>
      </c>
      <c r="F44" s="76"/>
      <c r="G44" s="76"/>
      <c r="H44" s="77"/>
    </row>
    <row r="45" spans="1:8" ht="11.25" customHeight="1" x14ac:dyDescent="0.25">
      <c r="A45" s="44"/>
      <c r="B45" s="44"/>
      <c r="C45" s="45"/>
      <c r="D45" s="44"/>
      <c r="E45" s="44"/>
      <c r="F45" s="44"/>
      <c r="G45" s="44"/>
      <c r="H45" s="44"/>
    </row>
    <row r="46" spans="1:8" ht="11.25" customHeight="1" x14ac:dyDescent="0.25">
      <c r="A46" s="23" t="s">
        <v>221</v>
      </c>
      <c r="B46" s="88" t="str">
        <f>IF($K$1="EN",INDEX(content,MATCH(A46,symbol,0),2),IF($K$1="NL",INDEX(content,MATCH(A46,symbol,0),3),IF($K$1="FR",INDEX(content,MATCH(A46,symbol,0),4),IF($K$1="DE",INDEX(content,MATCH(A46,symbol,0),5),IF($K$1="PL",INDEX(content,MATCH(A46,symbol,0),6))))))</f>
        <v>Afschuifbelasting: staalbreuk met hefboomarm</v>
      </c>
      <c r="C46" s="88"/>
      <c r="D46" s="88"/>
      <c r="E46" s="88"/>
      <c r="F46" s="88"/>
      <c r="G46" s="88"/>
      <c r="H46" s="88"/>
    </row>
    <row r="47" spans="1:8" ht="11.25" customHeight="1" x14ac:dyDescent="0.25">
      <c r="A47" s="70"/>
      <c r="B47" s="83"/>
      <c r="C47" s="84"/>
      <c r="D47" s="11"/>
      <c r="E47" s="11" t="s">
        <v>314</v>
      </c>
      <c r="F47" s="11" t="s">
        <v>2</v>
      </c>
      <c r="G47" s="11" t="s">
        <v>3</v>
      </c>
      <c r="H47" s="11" t="s">
        <v>4</v>
      </c>
    </row>
    <row r="48" spans="1:8" ht="11.25" customHeight="1" x14ac:dyDescent="0.25">
      <c r="A48" s="70"/>
      <c r="B48" s="12" t="s">
        <v>380</v>
      </c>
      <c r="C48" s="14" t="str">
        <f>IF($K$1="EN",INDEX(content,MATCH(B48,symbol,0),2),IF($K$1="NL",INDEX(content,MATCH(B48,symbol,0),3),IF($K$1="FR",INDEX(content,MATCH(B48,symbol,0),4),IF($K$1="DE",INDEX(content,MATCH(B48,symbol,0),5),IF($K$1="PL",INDEX(content,MATCH(B48,symbol,0),6))))))</f>
        <v>Karakteristieke weerstand</v>
      </c>
      <c r="D48" s="13" t="s">
        <v>186</v>
      </c>
      <c r="E48" s="13">
        <v>12.2</v>
      </c>
      <c r="F48" s="13">
        <v>30</v>
      </c>
      <c r="G48" s="13">
        <v>59.8</v>
      </c>
      <c r="H48" s="13">
        <v>104.8</v>
      </c>
    </row>
    <row r="49" spans="1:8" ht="11.25" customHeight="1" x14ac:dyDescent="0.25">
      <c r="A49" s="70"/>
      <c r="B49" s="18" t="s">
        <v>271</v>
      </c>
      <c r="C49" s="14" t="str">
        <f>IF($K$1="EN",INDEX(content,MATCH(B49,symbol,0),2),IF($K$1="NL",INDEX(content,MATCH(B49,symbol,0),3),IF($K$1="FR",INDEX(content,MATCH(B49,symbol,0),4),IF($K$1="DE",INDEX(content,MATCH(B49,symbol,0),5),IF($K$1="PL",INDEX(content,MATCH(B49,symbol,0),6))))))</f>
        <v>Partiële veiligheidsfactor</v>
      </c>
      <c r="D49" s="13" t="s">
        <v>187</v>
      </c>
      <c r="E49" s="75">
        <v>1.25</v>
      </c>
      <c r="F49" s="76"/>
      <c r="G49" s="76"/>
      <c r="H49" s="76"/>
    </row>
    <row r="50" spans="1:8" ht="11.25" customHeight="1" x14ac:dyDescent="0.25">
      <c r="A50" s="44"/>
      <c r="B50" s="44"/>
      <c r="C50" s="45"/>
      <c r="D50" s="44"/>
      <c r="E50" s="44"/>
      <c r="F50" s="44"/>
      <c r="G50" s="44"/>
      <c r="H50" s="44"/>
    </row>
    <row r="51" spans="1:8" ht="11.25" customHeight="1" x14ac:dyDescent="0.25">
      <c r="A51" s="23" t="s">
        <v>222</v>
      </c>
      <c r="B51" s="88" t="str">
        <f>IF($K$1="EN",INDEX(content,MATCH(A51,symbol,0),2),IF($K$1="NL",INDEX(content,MATCH(A51,symbol,0),3),IF($K$1="FR",INDEX(content,MATCH(A51,symbol,0),4),IF($K$1="DE",INDEX(content,MATCH(A51,symbol,0),5),IF($K$1="PL",INDEX(content,MATCH(A51,symbol,0),6))))))</f>
        <v>Afschuifbelasting: betonuitbreken</v>
      </c>
      <c r="C51" s="88"/>
      <c r="D51" s="88"/>
      <c r="E51" s="88"/>
      <c r="F51" s="88"/>
      <c r="G51" s="88"/>
      <c r="H51" s="88"/>
    </row>
    <row r="52" spans="1:8" ht="11.25" customHeight="1" x14ac:dyDescent="0.25">
      <c r="A52" s="70"/>
      <c r="B52" s="83"/>
      <c r="C52" s="84"/>
      <c r="D52" s="11"/>
      <c r="E52" s="11" t="s">
        <v>314</v>
      </c>
      <c r="F52" s="11" t="s">
        <v>2</v>
      </c>
      <c r="G52" s="11" t="s">
        <v>3</v>
      </c>
      <c r="H52" s="11" t="s">
        <v>4</v>
      </c>
    </row>
    <row r="53" spans="1:8" ht="11.25" customHeight="1" x14ac:dyDescent="0.25">
      <c r="A53" s="70"/>
      <c r="B53" s="12" t="s">
        <v>381</v>
      </c>
      <c r="C53" s="14" t="str">
        <f>IF($K$1="EN",INDEX(content,MATCH(B53,symbol,0),2),IF($K$1="NL",INDEX(content,MATCH(B53,symbol,0),3),IF($K$1="FR",INDEX(content,MATCH(B53,symbol,0),4),IF($K$1="DE",INDEX(content,MATCH(B53,symbol,0),5),IF($K$1="PL",INDEX(content,MATCH(B53,symbol,0),6))))))</f>
        <v>factor k8</v>
      </c>
      <c r="D53" s="13" t="s">
        <v>187</v>
      </c>
      <c r="E53" s="13">
        <v>1</v>
      </c>
      <c r="F53" s="13">
        <v>1</v>
      </c>
      <c r="G53" s="13">
        <v>1</v>
      </c>
      <c r="H53" s="40">
        <v>2</v>
      </c>
    </row>
    <row r="54" spans="1:8" ht="11.25" customHeight="1" x14ac:dyDescent="0.25">
      <c r="A54" s="70"/>
      <c r="B54" s="18" t="s">
        <v>467</v>
      </c>
      <c r="C54" s="14" t="str">
        <f>IF($K$1="EN",INDEX(content,MATCH(B54,symbol,0),2),IF($K$1="NL",INDEX(content,MATCH(B54,symbol,0),3),IF($K$1="FR",INDEX(content,MATCH(B54,symbol,0),4),IF($K$1="DE",INDEX(content,MATCH(B54,symbol,0),5),IF($K$1="PL",INDEX(content,MATCH(B54,symbol,0),6))))))</f>
        <v>Partiële veiligheidsfactor</v>
      </c>
      <c r="D54" s="13"/>
      <c r="E54" s="104">
        <v>1</v>
      </c>
      <c r="F54" s="105"/>
      <c r="G54" s="105"/>
      <c r="H54" s="106"/>
    </row>
    <row r="55" spans="1:8" ht="11.25" customHeight="1" x14ac:dyDescent="0.25">
      <c r="A55" s="44"/>
      <c r="B55" s="44"/>
      <c r="C55" s="45"/>
      <c r="D55" s="44"/>
      <c r="E55" s="44"/>
      <c r="F55" s="44"/>
      <c r="G55" s="44"/>
      <c r="H55" s="44"/>
    </row>
    <row r="56" spans="1:8" ht="11.25" customHeight="1" x14ac:dyDescent="0.25">
      <c r="A56" s="23" t="s">
        <v>223</v>
      </c>
      <c r="B56" s="88" t="str">
        <f>IF($K$1="EN",INDEX(content,MATCH(A56,symbol,0),2),IF($K$1="NL",INDEX(content,MATCH(A56,symbol,0),3),IF($K$1="FR",INDEX(content,MATCH(A56,symbol,0),4),IF($K$1="DE",INDEX(content,MATCH(A56,symbol,0),5),IF($K$1="PL",INDEX(content,MATCH(A56,symbol,0),6))))))</f>
        <v>Afschuifbelasting: betonrandbreuk</v>
      </c>
      <c r="C56" s="88"/>
      <c r="D56" s="88"/>
      <c r="E56" s="88"/>
      <c r="F56" s="88"/>
      <c r="G56" s="88"/>
      <c r="H56" s="88"/>
    </row>
    <row r="57" spans="1:8" ht="11.25" customHeight="1" x14ac:dyDescent="0.25">
      <c r="A57" s="79"/>
      <c r="B57" s="83"/>
      <c r="C57" s="84"/>
      <c r="D57" s="11"/>
      <c r="E57" s="11" t="s">
        <v>314</v>
      </c>
      <c r="F57" s="11" t="s">
        <v>2</v>
      </c>
      <c r="G57" s="11" t="s">
        <v>3</v>
      </c>
      <c r="H57" s="11" t="s">
        <v>4</v>
      </c>
    </row>
    <row r="58" spans="1:8" ht="11.25" customHeight="1" x14ac:dyDescent="0.25">
      <c r="A58" s="80"/>
      <c r="B58" s="12" t="s">
        <v>383</v>
      </c>
      <c r="C58" s="14" t="str">
        <f>IF($K$1="EN",INDEX(content,MATCH(B58,symbol,0),2),IF($K$1="NL",INDEX(content,MATCH(B58,symbol,0),3),IF($K$1="FR",INDEX(content,MATCH(B58,symbol,0),4),IF($K$1="DE",INDEX(content,MATCH(B58,symbol,0),5),IF($K$1="PL",INDEX(content,MATCH(B58,symbol,0),6))))))</f>
        <v>Effectieve ankerlengte in de afschuifbelasting</v>
      </c>
      <c r="D58" s="13" t="s">
        <v>185</v>
      </c>
      <c r="E58" s="40">
        <v>31</v>
      </c>
      <c r="F58" s="40">
        <v>35</v>
      </c>
      <c r="G58" s="40">
        <v>40</v>
      </c>
      <c r="H58" s="40">
        <v>60</v>
      </c>
    </row>
    <row r="59" spans="1:8" ht="11.25" customHeight="1" x14ac:dyDescent="0.25">
      <c r="A59" s="80"/>
      <c r="B59" s="18" t="s">
        <v>384</v>
      </c>
      <c r="C59" s="14" t="str">
        <f>IF($K$1="EN",INDEX(content,MATCH(B59,symbol,0),2),IF($K$1="NL",INDEX(content,MATCH(B59,symbol,0),3),IF($K$1="FR",INDEX(content,MATCH(B59,symbol,0),4),IF($K$1="DE",INDEX(content,MATCH(B59,symbol,0),5),IF($K$1="PL",INDEX(content,MATCH(B59,symbol,0),6))))))</f>
        <v>Ankerdiameter</v>
      </c>
      <c r="D59" s="13" t="s">
        <v>185</v>
      </c>
      <c r="E59" s="13">
        <v>10</v>
      </c>
      <c r="F59" s="13">
        <v>12</v>
      </c>
      <c r="G59" s="13">
        <v>14</v>
      </c>
      <c r="H59" s="13">
        <v>18</v>
      </c>
    </row>
    <row r="60" spans="1:8" ht="11.25" customHeight="1" x14ac:dyDescent="0.25">
      <c r="A60" s="81"/>
      <c r="B60" s="18" t="s">
        <v>467</v>
      </c>
      <c r="C60" s="14" t="str">
        <f>IF($K$1="EN",INDEX(content,MATCH(B60,symbol,0),2),IF($K$1="NL",INDEX(content,MATCH(B60,symbol,0),3),IF($K$1="FR",INDEX(content,MATCH(B60,symbol,0),4),IF($K$1="DE",INDEX(content,MATCH(B60,symbol,0),5),IF($K$1="PL",INDEX(content,MATCH(B60,symbol,0),6))))))</f>
        <v>Partiële veiligheidsfactor</v>
      </c>
      <c r="D60" s="13" t="s">
        <v>185</v>
      </c>
      <c r="E60" s="104">
        <v>1</v>
      </c>
      <c r="F60" s="105"/>
      <c r="G60" s="105"/>
      <c r="H60" s="106"/>
    </row>
    <row r="61" spans="1:8" ht="11.25" customHeight="1" x14ac:dyDescent="0.25">
      <c r="A61" s="6"/>
      <c r="B61" s="41"/>
      <c r="C61" s="42"/>
      <c r="D61" s="6"/>
      <c r="E61" s="6"/>
      <c r="F61" s="6"/>
      <c r="G61" s="6"/>
      <c r="H61" s="6"/>
    </row>
    <row r="62" spans="1:8" ht="11.25" customHeight="1" x14ac:dyDescent="0.25">
      <c r="A62" s="23" t="s">
        <v>224</v>
      </c>
      <c r="B62" s="88" t="str">
        <f>IF($K$1="EN",INDEX(content,MATCH(A62,symbol,0),2),IF($K$1="NL",INDEX(content,MATCH(A62,symbol,0),3),IF($K$1="FR",INDEX(content,MATCH(A62,symbol,0),4),IF($K$1="DE",INDEX(content,MATCH(A62,symbol,0),5),IF($K$1="PL",INDEX(content,MATCH(A62,symbol,0),6))))))</f>
        <v>Afschuifbelasting: verplaatsing</v>
      </c>
      <c r="C62" s="88"/>
      <c r="D62" s="88"/>
      <c r="E62" s="88"/>
      <c r="F62" s="88"/>
      <c r="G62" s="88"/>
      <c r="H62" s="88"/>
    </row>
    <row r="63" spans="1:8" ht="11.25" customHeight="1" x14ac:dyDescent="0.25">
      <c r="A63" s="70"/>
      <c r="B63" s="83"/>
      <c r="C63" s="84"/>
      <c r="D63" s="11"/>
      <c r="E63" s="11" t="s">
        <v>314</v>
      </c>
      <c r="F63" s="11" t="s">
        <v>2</v>
      </c>
      <c r="G63" s="11" t="s">
        <v>3</v>
      </c>
      <c r="H63" s="11" t="s">
        <v>4</v>
      </c>
    </row>
    <row r="64" spans="1:8" ht="11.25" customHeight="1" x14ac:dyDescent="0.25">
      <c r="A64" s="70"/>
      <c r="B64" s="12" t="s">
        <v>139</v>
      </c>
      <c r="C64" s="14" t="str">
        <f>IF($K$1="EN",INDEX(content,MATCH(B64,symbol,0),2),IF($K$1="NL",INDEX(content,MATCH(B64,symbol,0),3),IF($K$1="FR",INDEX(content,MATCH(B64,symbol,0),4),IF($K$1="DE",INDEX(content,MATCH(B64,symbol,0),5),IF($K$1="PL",INDEX(content,MATCH(B64,symbol,0),6))))))</f>
        <v>Afschuifbelasting in gebruikstoestand</v>
      </c>
      <c r="D64" s="13" t="s">
        <v>254</v>
      </c>
      <c r="E64" s="13">
        <v>3.8</v>
      </c>
      <c r="F64" s="39">
        <v>7</v>
      </c>
      <c r="G64" s="39">
        <v>11</v>
      </c>
      <c r="H64" s="39">
        <v>16.100000000000001</v>
      </c>
    </row>
    <row r="65" spans="1:8" ht="11.25" customHeight="1" x14ac:dyDescent="0.25">
      <c r="A65" s="70"/>
      <c r="B65" s="12" t="s">
        <v>413</v>
      </c>
      <c r="C65" s="14" t="str">
        <f>IF($K$1="EN",INDEX(content,MATCH(B65,symbol,0),2),IF($K$1="NL",INDEX(content,MATCH(B65,symbol,0),3),IF($K$1="FR",INDEX(content,MATCH(B65,symbol,0),4),IF($K$1="DE",INDEX(content,MATCH(B65,symbol,0),5),IF($K$1="PL",INDEX(content,MATCH(B65,symbol,0),6))))))</f>
        <v>Verplaatsing op korte termijn</v>
      </c>
      <c r="D65" s="13" t="s">
        <v>185</v>
      </c>
      <c r="E65" s="13">
        <v>1.1000000000000001</v>
      </c>
      <c r="F65" s="39">
        <v>1.4</v>
      </c>
      <c r="G65" s="39">
        <v>2.6</v>
      </c>
      <c r="H65" s="39">
        <v>2.7</v>
      </c>
    </row>
    <row r="66" spans="1:8" ht="11.25" customHeight="1" x14ac:dyDescent="0.25">
      <c r="A66" s="70"/>
      <c r="B66" s="12" t="s">
        <v>414</v>
      </c>
      <c r="C66" s="14" t="str">
        <f>IF($K$1="EN",INDEX(content,MATCH(B66,symbol,0),2),IF($K$1="NL",INDEX(content,MATCH(B66,symbol,0),3),IF($K$1="FR",INDEX(content,MATCH(B66,symbol,0),4),IF($K$1="DE",INDEX(content,MATCH(B66,symbol,0),5),IF($K$1="PL",INDEX(content,MATCH(B66,symbol,0),6))))))</f>
        <v>Verplaatsing op lange termijn</v>
      </c>
      <c r="D66" s="13" t="s">
        <v>185</v>
      </c>
      <c r="E66" s="13">
        <v>1.6</v>
      </c>
      <c r="F66" s="13">
        <v>2.1</v>
      </c>
      <c r="G66" s="13">
        <v>3.9</v>
      </c>
      <c r="H66" s="13">
        <v>4.0999999999999996</v>
      </c>
    </row>
  </sheetData>
  <mergeCells count="37">
    <mergeCell ref="B40:H40"/>
    <mergeCell ref="B46:H46"/>
    <mergeCell ref="A63:A66"/>
    <mergeCell ref="B63:C63"/>
    <mergeCell ref="B62:H62"/>
    <mergeCell ref="A47:A49"/>
    <mergeCell ref="B47:C47"/>
    <mergeCell ref="E49:H49"/>
    <mergeCell ref="E44:H44"/>
    <mergeCell ref="E43:H43"/>
    <mergeCell ref="B51:H51"/>
    <mergeCell ref="B56:H56"/>
    <mergeCell ref="A41:A44"/>
    <mergeCell ref="B41:C41"/>
    <mergeCell ref="A52:A54"/>
    <mergeCell ref="B52:C52"/>
    <mergeCell ref="B1:H1"/>
    <mergeCell ref="B3:H3"/>
    <mergeCell ref="A4:A12"/>
    <mergeCell ref="B4:C4"/>
    <mergeCell ref="B14:H14"/>
    <mergeCell ref="B57:C57"/>
    <mergeCell ref="E54:H54"/>
    <mergeCell ref="A57:A60"/>
    <mergeCell ref="E60:H60"/>
    <mergeCell ref="A15:A17"/>
    <mergeCell ref="B15:C15"/>
    <mergeCell ref="B35:C35"/>
    <mergeCell ref="B34:H34"/>
    <mergeCell ref="A35:A38"/>
    <mergeCell ref="B19:H19"/>
    <mergeCell ref="A20:A27"/>
    <mergeCell ref="B20:C20"/>
    <mergeCell ref="B29:H29"/>
    <mergeCell ref="A30:A32"/>
    <mergeCell ref="B30:C30"/>
    <mergeCell ref="E22:H2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3"/>
  <sheetViews>
    <sheetView tabSelected="1" workbookViewId="0">
      <pane xSplit="1" topLeftCell="B1" activePane="topRight" state="frozen"/>
      <selection pane="topRight" activeCell="C17" sqref="C17"/>
    </sheetView>
  </sheetViews>
  <sheetFormatPr defaultColWidth="9.140625" defaultRowHeight="15" x14ac:dyDescent="0.25"/>
  <cols>
    <col min="1" max="2" width="11.42578125" style="3" customWidth="1"/>
    <col min="3" max="5" width="55.7109375" style="4" customWidth="1"/>
    <col min="6" max="6" width="55.7109375" style="46" customWidth="1"/>
  </cols>
  <sheetData>
    <row r="1" spans="1:6" x14ac:dyDescent="0.25">
      <c r="A1" s="1" t="s">
        <v>10</v>
      </c>
      <c r="B1" s="1" t="s">
        <v>855</v>
      </c>
      <c r="C1" s="62" t="s">
        <v>11</v>
      </c>
      <c r="D1" s="62" t="s">
        <v>12</v>
      </c>
      <c r="E1" s="62" t="s">
        <v>13</v>
      </c>
      <c r="F1" s="62" t="s">
        <v>207</v>
      </c>
    </row>
    <row r="2" spans="1:6" x14ac:dyDescent="0.25">
      <c r="A2" s="1"/>
      <c r="B2" s="1" t="s">
        <v>856</v>
      </c>
      <c r="C2" s="62"/>
      <c r="D2" s="62"/>
      <c r="E2" s="62"/>
      <c r="F2" s="62"/>
    </row>
    <row r="3" spans="1:6" x14ac:dyDescent="0.25">
      <c r="A3" s="1"/>
      <c r="B3" s="1" t="s">
        <v>857</v>
      </c>
      <c r="C3" s="62"/>
      <c r="D3" s="62"/>
      <c r="E3" s="62"/>
      <c r="F3" s="62"/>
    </row>
    <row r="4" spans="1:6" x14ac:dyDescent="0.25">
      <c r="A4" s="1"/>
      <c r="B4" s="1" t="s">
        <v>858</v>
      </c>
      <c r="C4" s="62"/>
      <c r="D4" s="62"/>
      <c r="E4" s="62"/>
      <c r="F4" s="62"/>
    </row>
    <row r="5" spans="1:6" x14ac:dyDescent="0.25">
      <c r="A5" s="1"/>
      <c r="B5" s="1" t="s">
        <v>859</v>
      </c>
      <c r="C5" s="62"/>
      <c r="D5" s="62"/>
      <c r="E5" s="62"/>
      <c r="F5" s="62"/>
    </row>
    <row r="6" spans="1:6" x14ac:dyDescent="0.25">
      <c r="A6" s="1"/>
      <c r="B6" s="1" t="s">
        <v>860</v>
      </c>
      <c r="C6" s="62"/>
      <c r="D6" s="62"/>
      <c r="E6" s="62"/>
      <c r="F6" s="62"/>
    </row>
    <row r="7" spans="1:6" x14ac:dyDescent="0.25">
      <c r="A7" s="1"/>
      <c r="B7" s="1"/>
      <c r="C7" s="62"/>
      <c r="D7" s="62"/>
      <c r="E7" s="62"/>
      <c r="F7" s="62"/>
    </row>
    <row r="8" spans="1:6" x14ac:dyDescent="0.25">
      <c r="A8" s="2"/>
      <c r="B8" s="2"/>
      <c r="C8" s="63"/>
      <c r="D8" s="63"/>
      <c r="E8" s="63"/>
      <c r="F8" s="63"/>
    </row>
    <row r="9" spans="1:6" x14ac:dyDescent="0.25">
      <c r="A9" s="3" t="s">
        <v>246</v>
      </c>
      <c r="B9" s="3" t="s">
        <v>862</v>
      </c>
      <c r="C9" s="63" t="s">
        <v>248</v>
      </c>
      <c r="D9" s="63" t="s">
        <v>250</v>
      </c>
      <c r="E9" s="63" t="s">
        <v>805</v>
      </c>
      <c r="F9" s="63" t="s">
        <v>327</v>
      </c>
    </row>
    <row r="10" spans="1:6" x14ac:dyDescent="0.25">
      <c r="A10" s="3" t="s">
        <v>631</v>
      </c>
      <c r="B10" s="3" t="s">
        <v>862</v>
      </c>
      <c r="C10" s="63" t="s">
        <v>632</v>
      </c>
      <c r="D10" s="63" t="s">
        <v>633</v>
      </c>
      <c r="E10" s="63" t="s">
        <v>743</v>
      </c>
      <c r="F10" s="63" t="s">
        <v>634</v>
      </c>
    </row>
    <row r="11" spans="1:6" x14ac:dyDescent="0.25">
      <c r="A11" s="3" t="s">
        <v>635</v>
      </c>
      <c r="B11" s="3" t="s">
        <v>862</v>
      </c>
      <c r="C11" s="63" t="s">
        <v>637</v>
      </c>
      <c r="D11" s="63" t="s">
        <v>636</v>
      </c>
      <c r="E11" s="63" t="s">
        <v>744</v>
      </c>
      <c r="F11" s="63" t="s">
        <v>638</v>
      </c>
    </row>
    <row r="12" spans="1:6" x14ac:dyDescent="0.25">
      <c r="A12" s="3" t="s">
        <v>247</v>
      </c>
      <c r="B12" s="3" t="s">
        <v>861</v>
      </c>
      <c r="C12" s="63" t="s">
        <v>249</v>
      </c>
      <c r="D12" s="63" t="s">
        <v>251</v>
      </c>
      <c r="E12" s="63" t="s">
        <v>745</v>
      </c>
      <c r="F12" s="63" t="s">
        <v>328</v>
      </c>
    </row>
    <row r="13" spans="1:6" x14ac:dyDescent="0.25">
      <c r="A13" s="3" t="s">
        <v>317</v>
      </c>
      <c r="B13" s="3" t="s">
        <v>863</v>
      </c>
      <c r="C13" s="63" t="s">
        <v>319</v>
      </c>
      <c r="D13" s="63" t="s">
        <v>320</v>
      </c>
      <c r="E13" s="63" t="s">
        <v>452</v>
      </c>
      <c r="F13" s="63" t="s">
        <v>329</v>
      </c>
    </row>
    <row r="14" spans="1:6" x14ac:dyDescent="0.25">
      <c r="A14" s="3" t="s">
        <v>318</v>
      </c>
      <c r="B14" s="3" t="s">
        <v>863</v>
      </c>
      <c r="C14" s="63" t="s">
        <v>321</v>
      </c>
      <c r="D14" s="63" t="s">
        <v>322</v>
      </c>
      <c r="E14" s="63" t="s">
        <v>806</v>
      </c>
      <c r="F14" s="63" t="s">
        <v>330</v>
      </c>
    </row>
    <row r="15" spans="1:6" x14ac:dyDescent="0.25">
      <c r="C15" s="63"/>
      <c r="D15" s="63"/>
      <c r="E15" s="63"/>
      <c r="F15" s="63"/>
    </row>
    <row r="16" spans="1:6" x14ac:dyDescent="0.25">
      <c r="C16" s="63"/>
      <c r="D16" s="63"/>
      <c r="E16" s="63"/>
      <c r="F16" s="63"/>
    </row>
    <row r="17" spans="1:6" x14ac:dyDescent="0.25">
      <c r="A17" s="3" t="s">
        <v>213</v>
      </c>
      <c r="B17" s="3" t="s">
        <v>863</v>
      </c>
      <c r="C17" s="63" t="s">
        <v>14</v>
      </c>
      <c r="D17" s="63" t="s">
        <v>15</v>
      </c>
      <c r="E17" s="63" t="s">
        <v>296</v>
      </c>
      <c r="F17" s="63" t="s">
        <v>331</v>
      </c>
    </row>
    <row r="18" spans="1:6" x14ac:dyDescent="0.25">
      <c r="A18" s="3" t="s">
        <v>0</v>
      </c>
      <c r="B18" s="3" t="s">
        <v>863</v>
      </c>
      <c r="C18" s="4" t="s">
        <v>16</v>
      </c>
      <c r="D18" s="4" t="s">
        <v>17</v>
      </c>
      <c r="E18" s="4" t="s">
        <v>749</v>
      </c>
      <c r="F18" s="4" t="s">
        <v>332</v>
      </c>
    </row>
    <row r="19" spans="1:6" x14ac:dyDescent="0.25">
      <c r="A19" s="3" t="s">
        <v>18</v>
      </c>
      <c r="B19" s="3" t="s">
        <v>863</v>
      </c>
      <c r="C19" s="4" t="s">
        <v>19</v>
      </c>
      <c r="D19" s="4" t="s">
        <v>747</v>
      </c>
      <c r="E19" s="4" t="s">
        <v>746</v>
      </c>
      <c r="F19" s="4" t="s">
        <v>748</v>
      </c>
    </row>
    <row r="20" spans="1:6" x14ac:dyDescent="0.25">
      <c r="A20" s="3" t="s">
        <v>291</v>
      </c>
      <c r="B20" s="3" t="s">
        <v>863</v>
      </c>
      <c r="C20" s="4" t="s">
        <v>292</v>
      </c>
      <c r="D20" s="4" t="s">
        <v>293</v>
      </c>
      <c r="E20" s="4" t="s">
        <v>294</v>
      </c>
      <c r="F20" s="4" t="s">
        <v>333</v>
      </c>
    </row>
    <row r="21" spans="1:6" x14ac:dyDescent="0.25">
      <c r="A21" s="3" t="s">
        <v>20</v>
      </c>
      <c r="B21" s="3" t="s">
        <v>863</v>
      </c>
      <c r="C21" s="4" t="s">
        <v>21</v>
      </c>
      <c r="D21" s="4" t="s">
        <v>22</v>
      </c>
      <c r="E21" s="4" t="s">
        <v>750</v>
      </c>
      <c r="F21" s="4" t="s">
        <v>556</v>
      </c>
    </row>
    <row r="22" spans="1:6" x14ac:dyDescent="0.25">
      <c r="A22" s="3" t="s">
        <v>23</v>
      </c>
      <c r="B22" s="3" t="s">
        <v>863</v>
      </c>
      <c r="C22" s="4" t="s">
        <v>24</v>
      </c>
      <c r="D22" s="4" t="s">
        <v>25</v>
      </c>
      <c r="E22" s="4" t="s">
        <v>26</v>
      </c>
      <c r="F22" s="4" t="s">
        <v>751</v>
      </c>
    </row>
    <row r="23" spans="1:6" x14ac:dyDescent="0.25">
      <c r="A23" s="3" t="s">
        <v>27</v>
      </c>
      <c r="B23" s="3" t="s">
        <v>863</v>
      </c>
      <c r="C23" s="4" t="s">
        <v>28</v>
      </c>
      <c r="D23" s="4" t="s">
        <v>29</v>
      </c>
      <c r="E23" s="4" t="s">
        <v>30</v>
      </c>
      <c r="F23" s="4" t="s">
        <v>752</v>
      </c>
    </row>
    <row r="24" spans="1:6" x14ac:dyDescent="0.25">
      <c r="A24" s="3" t="s">
        <v>1</v>
      </c>
      <c r="B24" s="3" t="s">
        <v>863</v>
      </c>
      <c r="C24" s="4" t="s">
        <v>31</v>
      </c>
      <c r="D24" s="4" t="s">
        <v>32</v>
      </c>
      <c r="E24" s="4" t="s">
        <v>33</v>
      </c>
      <c r="F24" s="4" t="s">
        <v>334</v>
      </c>
    </row>
    <row r="25" spans="1:6" x14ac:dyDescent="0.25">
      <c r="A25" s="3" t="s">
        <v>34</v>
      </c>
      <c r="B25" s="3" t="s">
        <v>863</v>
      </c>
      <c r="C25" s="4" t="s">
        <v>35</v>
      </c>
      <c r="D25" s="4" t="s">
        <v>36</v>
      </c>
      <c r="E25" s="4" t="s">
        <v>37</v>
      </c>
      <c r="F25" s="4" t="s">
        <v>608</v>
      </c>
    </row>
    <row r="26" spans="1:6" x14ac:dyDescent="0.25">
      <c r="A26" s="3" t="s">
        <v>470</v>
      </c>
      <c r="B26" s="3" t="s">
        <v>863</v>
      </c>
      <c r="C26" s="4" t="s">
        <v>471</v>
      </c>
      <c r="D26" s="4" t="s">
        <v>472</v>
      </c>
      <c r="E26" s="4" t="s">
        <v>473</v>
      </c>
      <c r="F26" s="4" t="s">
        <v>474</v>
      </c>
    </row>
    <row r="27" spans="1:6" s="69" customFormat="1" x14ac:dyDescent="0.25">
      <c r="A27" s="67" t="s">
        <v>475</v>
      </c>
      <c r="B27" s="67" t="s">
        <v>865</v>
      </c>
      <c r="C27" s="68" t="s">
        <v>476</v>
      </c>
      <c r="D27" s="68" t="s">
        <v>477</v>
      </c>
      <c r="E27" s="68" t="s">
        <v>864</v>
      </c>
      <c r="F27" s="68" t="s">
        <v>753</v>
      </c>
    </row>
    <row r="28" spans="1:6" x14ac:dyDescent="0.25">
      <c r="A28" s="3" t="s">
        <v>478</v>
      </c>
      <c r="B28" s="3" t="s">
        <v>865</v>
      </c>
      <c r="C28" s="4" t="s">
        <v>480</v>
      </c>
      <c r="D28" s="4" t="s">
        <v>482</v>
      </c>
      <c r="E28" s="4" t="s">
        <v>807</v>
      </c>
      <c r="F28" s="4" t="s">
        <v>626</v>
      </c>
    </row>
    <row r="29" spans="1:6" x14ac:dyDescent="0.25">
      <c r="A29" s="3" t="s">
        <v>479</v>
      </c>
      <c r="B29" s="3" t="s">
        <v>865</v>
      </c>
      <c r="C29" s="4" t="s">
        <v>481</v>
      </c>
      <c r="D29" s="4" t="s">
        <v>483</v>
      </c>
      <c r="E29" s="4" t="s">
        <v>808</v>
      </c>
      <c r="F29" s="4" t="s">
        <v>627</v>
      </c>
    </row>
    <row r="30" spans="1:6" x14ac:dyDescent="0.25">
      <c r="A30" s="3" t="s">
        <v>38</v>
      </c>
      <c r="B30" s="3" t="s">
        <v>863</v>
      </c>
      <c r="C30" s="4" t="s">
        <v>39</v>
      </c>
      <c r="D30" s="4" t="s">
        <v>40</v>
      </c>
      <c r="E30" s="4" t="s">
        <v>41</v>
      </c>
      <c r="F30" s="4" t="s">
        <v>580</v>
      </c>
    </row>
    <row r="31" spans="1:6" x14ac:dyDescent="0.25">
      <c r="A31" s="3" t="s">
        <v>613</v>
      </c>
      <c r="B31" s="3" t="s">
        <v>865</v>
      </c>
      <c r="C31" s="4" t="s">
        <v>618</v>
      </c>
      <c r="D31" s="4" t="s">
        <v>40</v>
      </c>
      <c r="E31" s="4" t="s">
        <v>809</v>
      </c>
      <c r="F31" s="4" t="s">
        <v>580</v>
      </c>
    </row>
    <row r="32" spans="1:6" x14ac:dyDescent="0.25">
      <c r="A32" s="3" t="s">
        <v>614</v>
      </c>
      <c r="B32" s="3" t="s">
        <v>865</v>
      </c>
      <c r="C32" s="4" t="s">
        <v>617</v>
      </c>
      <c r="D32" s="4" t="s">
        <v>40</v>
      </c>
      <c r="E32" s="4" t="s">
        <v>810</v>
      </c>
      <c r="F32" s="4" t="s">
        <v>580</v>
      </c>
    </row>
    <row r="33" spans="1:6" x14ac:dyDescent="0.25">
      <c r="A33" s="3" t="s">
        <v>199</v>
      </c>
      <c r="B33" s="3" t="s">
        <v>863</v>
      </c>
      <c r="C33" s="4" t="s">
        <v>201</v>
      </c>
      <c r="D33" s="4" t="s">
        <v>203</v>
      </c>
      <c r="E33" s="4" t="s">
        <v>811</v>
      </c>
      <c r="F33" s="4" t="s">
        <v>606</v>
      </c>
    </row>
    <row r="34" spans="1:6" x14ac:dyDescent="0.25">
      <c r="A34" s="3" t="s">
        <v>200</v>
      </c>
      <c r="B34" s="3" t="s">
        <v>863</v>
      </c>
      <c r="C34" s="4" t="s">
        <v>202</v>
      </c>
      <c r="D34" s="4" t="s">
        <v>204</v>
      </c>
      <c r="E34" s="4" t="s">
        <v>812</v>
      </c>
      <c r="F34" s="4" t="s">
        <v>607</v>
      </c>
    </row>
    <row r="35" spans="1:6" x14ac:dyDescent="0.25">
      <c r="A35" s="3" t="s">
        <v>42</v>
      </c>
      <c r="B35" s="3" t="s">
        <v>863</v>
      </c>
      <c r="C35" s="4" t="s">
        <v>43</v>
      </c>
      <c r="D35" s="4" t="s">
        <v>44</v>
      </c>
      <c r="E35" s="4" t="s">
        <v>813</v>
      </c>
      <c r="F35" s="4" t="s">
        <v>335</v>
      </c>
    </row>
    <row r="36" spans="1:6" x14ac:dyDescent="0.25">
      <c r="A36" s="3" t="s">
        <v>615</v>
      </c>
      <c r="B36" s="3" t="s">
        <v>865</v>
      </c>
      <c r="C36" s="4" t="s">
        <v>619</v>
      </c>
      <c r="D36" s="4" t="s">
        <v>44</v>
      </c>
      <c r="E36" s="4" t="s">
        <v>814</v>
      </c>
      <c r="F36" s="4" t="s">
        <v>335</v>
      </c>
    </row>
    <row r="37" spans="1:6" x14ac:dyDescent="0.25">
      <c r="A37" s="3" t="s">
        <v>616</v>
      </c>
      <c r="B37" s="3" t="s">
        <v>865</v>
      </c>
      <c r="C37" s="4" t="s">
        <v>620</v>
      </c>
      <c r="D37" s="4" t="s">
        <v>44</v>
      </c>
      <c r="E37" s="4" t="s">
        <v>815</v>
      </c>
      <c r="F37" s="4" t="s">
        <v>335</v>
      </c>
    </row>
    <row r="38" spans="1:6" x14ac:dyDescent="0.25">
      <c r="A38" s="3" t="s">
        <v>184</v>
      </c>
      <c r="B38" s="3" t="s">
        <v>863</v>
      </c>
      <c r="C38" s="4" t="s">
        <v>43</v>
      </c>
      <c r="D38" s="4" t="s">
        <v>44</v>
      </c>
      <c r="E38" s="4" t="s">
        <v>813</v>
      </c>
      <c r="F38" s="4" t="s">
        <v>335</v>
      </c>
    </row>
    <row r="39" spans="1:6" x14ac:dyDescent="0.25">
      <c r="A39" s="3" t="s">
        <v>45</v>
      </c>
      <c r="B39" s="3" t="s">
        <v>863</v>
      </c>
      <c r="C39" s="4" t="s">
        <v>46</v>
      </c>
      <c r="D39" s="4" t="s">
        <v>47</v>
      </c>
      <c r="E39" s="4" t="s">
        <v>827</v>
      </c>
      <c r="F39" s="4" t="s">
        <v>338</v>
      </c>
    </row>
    <row r="40" spans="1:6" x14ac:dyDescent="0.25">
      <c r="A40" s="3" t="s">
        <v>48</v>
      </c>
      <c r="B40" s="3" t="s">
        <v>863</v>
      </c>
      <c r="C40" s="4" t="s">
        <v>49</v>
      </c>
      <c r="D40" s="4" t="s">
        <v>50</v>
      </c>
      <c r="E40" s="4" t="s">
        <v>816</v>
      </c>
      <c r="F40" s="4" t="s">
        <v>336</v>
      </c>
    </row>
    <row r="41" spans="1:6" x14ac:dyDescent="0.25">
      <c r="A41" s="3" t="s">
        <v>51</v>
      </c>
      <c r="B41" s="3" t="s">
        <v>863</v>
      </c>
      <c r="C41" s="4" t="s">
        <v>52</v>
      </c>
      <c r="D41" s="4" t="s">
        <v>642</v>
      </c>
      <c r="E41" s="4" t="s">
        <v>817</v>
      </c>
      <c r="F41" s="4" t="s">
        <v>337</v>
      </c>
    </row>
    <row r="42" spans="1:6" x14ac:dyDescent="0.25">
      <c r="A42" s="3" t="s">
        <v>640</v>
      </c>
      <c r="B42" s="3" t="s">
        <v>863</v>
      </c>
      <c r="C42" s="4" t="s">
        <v>641</v>
      </c>
      <c r="D42" s="4" t="s">
        <v>643</v>
      </c>
      <c r="E42" s="4" t="s">
        <v>818</v>
      </c>
      <c r="F42" s="4" t="s">
        <v>644</v>
      </c>
    </row>
    <row r="43" spans="1:6" x14ac:dyDescent="0.25">
      <c r="A43" s="3" t="s">
        <v>355</v>
      </c>
      <c r="B43" s="3" t="s">
        <v>863</v>
      </c>
      <c r="C43" s="4" t="s">
        <v>359</v>
      </c>
      <c r="D43" s="4" t="s">
        <v>363</v>
      </c>
      <c r="E43" s="4" t="s">
        <v>819</v>
      </c>
      <c r="F43" s="4" t="s">
        <v>367</v>
      </c>
    </row>
    <row r="44" spans="1:6" x14ac:dyDescent="0.25">
      <c r="A44" s="3" t="s">
        <v>356</v>
      </c>
      <c r="B44" s="3" t="s">
        <v>863</v>
      </c>
      <c r="C44" s="4" t="s">
        <v>360</v>
      </c>
      <c r="D44" s="4" t="s">
        <v>364</v>
      </c>
      <c r="E44" s="4" t="s">
        <v>820</v>
      </c>
      <c r="F44" s="4" t="s">
        <v>368</v>
      </c>
    </row>
    <row r="45" spans="1:6" x14ac:dyDescent="0.25">
      <c r="A45" s="3" t="s">
        <v>357</v>
      </c>
      <c r="B45" s="3" t="s">
        <v>863</v>
      </c>
      <c r="C45" s="4" t="s">
        <v>361</v>
      </c>
      <c r="D45" s="4" t="s">
        <v>365</v>
      </c>
      <c r="E45" s="4" t="s">
        <v>821</v>
      </c>
      <c r="F45" s="4" t="s">
        <v>369</v>
      </c>
    </row>
    <row r="46" spans="1:6" x14ac:dyDescent="0.25">
      <c r="A46" s="3" t="s">
        <v>358</v>
      </c>
      <c r="B46" s="3" t="s">
        <v>863</v>
      </c>
      <c r="C46" s="4" t="s">
        <v>362</v>
      </c>
      <c r="D46" s="4" t="s">
        <v>366</v>
      </c>
      <c r="E46" s="4" t="s">
        <v>822</v>
      </c>
      <c r="F46" s="4" t="s">
        <v>370</v>
      </c>
    </row>
    <row r="47" spans="1:6" x14ac:dyDescent="0.25">
      <c r="A47" s="3" t="s">
        <v>339</v>
      </c>
      <c r="B47" s="3" t="s">
        <v>863</v>
      </c>
      <c r="C47" s="4" t="s">
        <v>339</v>
      </c>
      <c r="D47" s="4" t="s">
        <v>341</v>
      </c>
      <c r="E47" s="4" t="s">
        <v>343</v>
      </c>
      <c r="F47" s="4" t="s">
        <v>557</v>
      </c>
    </row>
    <row r="48" spans="1:6" x14ac:dyDescent="0.25">
      <c r="A48" s="3" t="s">
        <v>340</v>
      </c>
      <c r="B48" s="3" t="s">
        <v>863</v>
      </c>
      <c r="C48" s="4" t="s">
        <v>340</v>
      </c>
      <c r="D48" s="4" t="s">
        <v>342</v>
      </c>
      <c r="E48" s="4" t="s">
        <v>344</v>
      </c>
      <c r="F48" s="4" t="s">
        <v>558</v>
      </c>
    </row>
    <row r="49" spans="1:6" x14ac:dyDescent="0.25">
      <c r="F49" s="4"/>
    </row>
    <row r="50" spans="1:6" x14ac:dyDescent="0.25">
      <c r="F50" s="4"/>
    </row>
    <row r="51" spans="1:6" x14ac:dyDescent="0.25">
      <c r="F51" s="4"/>
    </row>
    <row r="52" spans="1:6" x14ac:dyDescent="0.25">
      <c r="F52" s="4"/>
    </row>
    <row r="53" spans="1:6" ht="30" x14ac:dyDescent="0.25">
      <c r="A53" s="3" t="s">
        <v>214</v>
      </c>
      <c r="B53" s="3" t="s">
        <v>866</v>
      </c>
      <c r="C53" s="63" t="s">
        <v>54</v>
      </c>
      <c r="D53" s="63" t="s">
        <v>55</v>
      </c>
      <c r="E53" s="63" t="s">
        <v>300</v>
      </c>
      <c r="F53" s="63" t="s">
        <v>560</v>
      </c>
    </row>
    <row r="54" spans="1:6" x14ac:dyDescent="0.25">
      <c r="A54" s="3" t="s">
        <v>56</v>
      </c>
      <c r="B54" s="3" t="s">
        <v>866</v>
      </c>
      <c r="C54" s="4" t="s">
        <v>57</v>
      </c>
      <c r="D54" s="4" t="s">
        <v>58</v>
      </c>
      <c r="E54" s="4" t="s">
        <v>297</v>
      </c>
      <c r="F54" s="4" t="s">
        <v>559</v>
      </c>
    </row>
    <row r="55" spans="1:6" x14ac:dyDescent="0.25">
      <c r="B55" s="3" t="s">
        <v>866</v>
      </c>
      <c r="C55" s="4" t="s">
        <v>59</v>
      </c>
      <c r="D55" s="4" t="s">
        <v>60</v>
      </c>
      <c r="E55" s="4" t="s">
        <v>754</v>
      </c>
      <c r="F55" s="4" t="s">
        <v>561</v>
      </c>
    </row>
    <row r="56" spans="1:6" x14ac:dyDescent="0.25">
      <c r="A56" s="3" t="s">
        <v>61</v>
      </c>
      <c r="B56" s="3" t="s">
        <v>866</v>
      </c>
      <c r="C56" s="4" t="s">
        <v>74</v>
      </c>
      <c r="D56" s="4" t="s">
        <v>62</v>
      </c>
      <c r="E56" s="4" t="s">
        <v>298</v>
      </c>
      <c r="F56" s="4" t="s">
        <v>562</v>
      </c>
    </row>
    <row r="57" spans="1:6" x14ac:dyDescent="0.25">
      <c r="B57" s="3" t="s">
        <v>866</v>
      </c>
      <c r="C57" s="4" t="s">
        <v>63</v>
      </c>
      <c r="D57" s="4" t="s">
        <v>64</v>
      </c>
      <c r="E57" s="4" t="s">
        <v>299</v>
      </c>
      <c r="F57" s="4" t="s">
        <v>563</v>
      </c>
    </row>
    <row r="58" spans="1:6" x14ac:dyDescent="0.25">
      <c r="B58" s="3" t="s">
        <v>866</v>
      </c>
      <c r="F58" s="4"/>
    </row>
    <row r="59" spans="1:6" ht="30" x14ac:dyDescent="0.25">
      <c r="A59" s="3" t="s">
        <v>215</v>
      </c>
      <c r="B59" s="3" t="s">
        <v>866</v>
      </c>
      <c r="C59" s="63" t="s">
        <v>65</v>
      </c>
      <c r="D59" s="63" t="s">
        <v>66</v>
      </c>
      <c r="E59" s="63" t="s">
        <v>305</v>
      </c>
      <c r="F59" s="63" t="s">
        <v>578</v>
      </c>
    </row>
    <row r="60" spans="1:6" x14ac:dyDescent="0.25">
      <c r="A60" s="3" t="s">
        <v>733</v>
      </c>
      <c r="B60" s="3" t="s">
        <v>866</v>
      </c>
      <c r="C60" s="63" t="s">
        <v>734</v>
      </c>
      <c r="D60" s="63" t="s">
        <v>735</v>
      </c>
      <c r="E60" s="63" t="s">
        <v>736</v>
      </c>
      <c r="F60" s="63" t="s">
        <v>737</v>
      </c>
    </row>
    <row r="61" spans="1:6" ht="29.25" x14ac:dyDescent="0.25">
      <c r="A61" s="3" t="s">
        <v>67</v>
      </c>
      <c r="B61" s="3" t="s">
        <v>866</v>
      </c>
      <c r="C61" s="4" t="s">
        <v>68</v>
      </c>
      <c r="D61" s="4" t="s">
        <v>69</v>
      </c>
      <c r="E61" s="4" t="s">
        <v>301</v>
      </c>
      <c r="F61" s="4" t="s">
        <v>575</v>
      </c>
    </row>
    <row r="62" spans="1:6" ht="29.25" x14ac:dyDescent="0.25">
      <c r="A62" s="3" t="s">
        <v>70</v>
      </c>
      <c r="B62" s="3" t="s">
        <v>866</v>
      </c>
      <c r="C62" s="4" t="s">
        <v>71</v>
      </c>
      <c r="D62" s="4" t="s">
        <v>72</v>
      </c>
      <c r="E62" s="4" t="s">
        <v>302</v>
      </c>
      <c r="F62" s="4" t="s">
        <v>576</v>
      </c>
    </row>
    <row r="63" spans="1:6" ht="29.25" x14ac:dyDescent="0.25">
      <c r="A63" s="3" t="s">
        <v>315</v>
      </c>
      <c r="B63" s="3" t="s">
        <v>866</v>
      </c>
      <c r="C63" s="4" t="s">
        <v>71</v>
      </c>
      <c r="D63" s="4" t="s">
        <v>72</v>
      </c>
      <c r="E63" s="4" t="s">
        <v>302</v>
      </c>
      <c r="F63" s="4" t="s">
        <v>576</v>
      </c>
    </row>
    <row r="64" spans="1:6" x14ac:dyDescent="0.25">
      <c r="A64" s="3" t="s">
        <v>73</v>
      </c>
      <c r="B64" s="3" t="s">
        <v>866</v>
      </c>
      <c r="C64" s="4" t="s">
        <v>74</v>
      </c>
      <c r="D64" s="4" t="s">
        <v>62</v>
      </c>
      <c r="E64" s="4" t="s">
        <v>298</v>
      </c>
      <c r="F64" s="4" t="s">
        <v>562</v>
      </c>
    </row>
    <row r="65" spans="1:6" x14ac:dyDescent="0.25">
      <c r="A65" s="3" t="s">
        <v>75</v>
      </c>
      <c r="B65" s="3" t="s">
        <v>866</v>
      </c>
      <c r="C65" s="4" t="s">
        <v>76</v>
      </c>
      <c r="D65" s="4" t="s">
        <v>77</v>
      </c>
      <c r="E65" s="4" t="s">
        <v>303</v>
      </c>
      <c r="F65" s="4" t="s">
        <v>566</v>
      </c>
    </row>
    <row r="66" spans="1:6" x14ac:dyDescent="0.25">
      <c r="F66" s="4"/>
    </row>
    <row r="67" spans="1:6" ht="30" x14ac:dyDescent="0.25">
      <c r="A67" s="3" t="s">
        <v>216</v>
      </c>
      <c r="B67" s="3" t="s">
        <v>861</v>
      </c>
      <c r="C67" s="63" t="s">
        <v>600</v>
      </c>
      <c r="D67" s="63" t="s">
        <v>601</v>
      </c>
      <c r="E67" s="63" t="s">
        <v>304</v>
      </c>
      <c r="F67" s="63" t="s">
        <v>577</v>
      </c>
    </row>
    <row r="68" spans="1:6" x14ac:dyDescent="0.25">
      <c r="A68" s="3" t="s">
        <v>189</v>
      </c>
      <c r="B68" s="3" t="s">
        <v>861</v>
      </c>
      <c r="C68" s="4" t="s">
        <v>191</v>
      </c>
      <c r="D68" s="4" t="s">
        <v>190</v>
      </c>
      <c r="E68" s="4" t="s">
        <v>755</v>
      </c>
      <c r="F68" s="4" t="s">
        <v>567</v>
      </c>
    </row>
    <row r="69" spans="1:6" ht="29.25" x14ac:dyDescent="0.25">
      <c r="A69" s="3" t="s">
        <v>78</v>
      </c>
      <c r="B69" s="3" t="s">
        <v>861</v>
      </c>
      <c r="C69" s="4" t="s">
        <v>192</v>
      </c>
      <c r="D69" s="4" t="s">
        <v>79</v>
      </c>
      <c r="E69" s="4" t="s">
        <v>823</v>
      </c>
      <c r="F69" s="4" t="s">
        <v>564</v>
      </c>
    </row>
    <row r="70" spans="1:6" ht="29.25" x14ac:dyDescent="0.25">
      <c r="A70" s="3" t="s">
        <v>80</v>
      </c>
      <c r="B70" s="3" t="s">
        <v>861</v>
      </c>
      <c r="C70" s="4" t="s">
        <v>193</v>
      </c>
      <c r="D70" s="4" t="s">
        <v>81</v>
      </c>
      <c r="E70" s="4" t="s">
        <v>824</v>
      </c>
      <c r="F70" s="4" t="s">
        <v>565</v>
      </c>
    </row>
    <row r="71" spans="1:6" x14ac:dyDescent="0.25">
      <c r="A71" s="3" t="s">
        <v>188</v>
      </c>
      <c r="B71" s="3" t="s">
        <v>861</v>
      </c>
      <c r="C71" s="4" t="s">
        <v>74</v>
      </c>
      <c r="D71" s="4" t="s">
        <v>62</v>
      </c>
      <c r="E71" s="4" t="s">
        <v>298</v>
      </c>
      <c r="F71" s="4" t="s">
        <v>562</v>
      </c>
    </row>
    <row r="72" spans="1:6" x14ac:dyDescent="0.25">
      <c r="A72" s="3" t="s">
        <v>195</v>
      </c>
      <c r="B72" s="3" t="s">
        <v>861</v>
      </c>
      <c r="C72" s="4" t="s">
        <v>82</v>
      </c>
      <c r="D72" s="4" t="s">
        <v>83</v>
      </c>
      <c r="E72" s="4" t="s">
        <v>306</v>
      </c>
      <c r="F72" s="4" t="s">
        <v>568</v>
      </c>
    </row>
    <row r="73" spans="1:6" x14ac:dyDescent="0.25">
      <c r="A73" s="3" t="s">
        <v>208</v>
      </c>
      <c r="B73" s="3" t="s">
        <v>861</v>
      </c>
      <c r="C73" s="4" t="s">
        <v>84</v>
      </c>
      <c r="D73" s="4" t="s">
        <v>85</v>
      </c>
      <c r="E73" s="4" t="s">
        <v>308</v>
      </c>
      <c r="F73" s="4" t="s">
        <v>569</v>
      </c>
    </row>
    <row r="74" spans="1:6" x14ac:dyDescent="0.25">
      <c r="A74" s="3" t="s">
        <v>210</v>
      </c>
      <c r="B74" s="3" t="s">
        <v>861</v>
      </c>
      <c r="C74" s="4" t="s">
        <v>86</v>
      </c>
      <c r="D74" s="4" t="s">
        <v>87</v>
      </c>
      <c r="E74" s="4" t="s">
        <v>825</v>
      </c>
      <c r="F74" s="4" t="s">
        <v>570</v>
      </c>
    </row>
    <row r="75" spans="1:6" x14ac:dyDescent="0.25">
      <c r="A75" s="3" t="s">
        <v>209</v>
      </c>
      <c r="B75" s="3" t="s">
        <v>861</v>
      </c>
      <c r="C75" s="4" t="s">
        <v>211</v>
      </c>
      <c r="D75" s="4" t="s">
        <v>212</v>
      </c>
      <c r="E75" s="4" t="s">
        <v>307</v>
      </c>
      <c r="F75" s="4" t="s">
        <v>571</v>
      </c>
    </row>
    <row r="76" spans="1:6" x14ac:dyDescent="0.25">
      <c r="F76" s="4"/>
    </row>
    <row r="77" spans="1:6" x14ac:dyDescent="0.25">
      <c r="A77" s="3" t="s">
        <v>217</v>
      </c>
      <c r="B77" s="3" t="s">
        <v>866</v>
      </c>
      <c r="C77" s="63" t="s">
        <v>88</v>
      </c>
      <c r="D77" s="63" t="s">
        <v>89</v>
      </c>
      <c r="E77" s="63" t="s">
        <v>309</v>
      </c>
      <c r="F77" s="63" t="s">
        <v>579</v>
      </c>
    </row>
    <row r="78" spans="1:6" x14ac:dyDescent="0.25">
      <c r="A78" s="3" t="s">
        <v>38</v>
      </c>
      <c r="B78" s="3" t="s">
        <v>866</v>
      </c>
      <c r="C78" s="4" t="s">
        <v>90</v>
      </c>
      <c r="D78" s="4" t="s">
        <v>91</v>
      </c>
      <c r="E78" s="4" t="s">
        <v>41</v>
      </c>
      <c r="F78" s="4" t="s">
        <v>580</v>
      </c>
    </row>
    <row r="79" spans="1:6" x14ac:dyDescent="0.25">
      <c r="A79" s="3" t="s">
        <v>92</v>
      </c>
      <c r="B79" s="3" t="s">
        <v>866</v>
      </c>
      <c r="C79" s="4" t="s">
        <v>93</v>
      </c>
      <c r="D79" s="4" t="s">
        <v>310</v>
      </c>
      <c r="E79" s="4" t="s">
        <v>756</v>
      </c>
      <c r="F79" s="4" t="s">
        <v>758</v>
      </c>
    </row>
    <row r="80" spans="1:6" x14ac:dyDescent="0.25">
      <c r="A80" s="3" t="s">
        <v>94</v>
      </c>
      <c r="B80" s="3" t="s">
        <v>866</v>
      </c>
      <c r="C80" s="4" t="s">
        <v>95</v>
      </c>
      <c r="D80" s="4" t="s">
        <v>96</v>
      </c>
      <c r="E80" s="4" t="s">
        <v>757</v>
      </c>
      <c r="F80" s="4" t="s">
        <v>759</v>
      </c>
    </row>
    <row r="81" spans="1:6" x14ac:dyDescent="0.25">
      <c r="A81" s="3" t="s">
        <v>97</v>
      </c>
      <c r="B81" s="3" t="s">
        <v>866</v>
      </c>
      <c r="C81" s="4" t="s">
        <v>74</v>
      </c>
      <c r="D81" s="4" t="s">
        <v>62</v>
      </c>
      <c r="E81" s="4" t="s">
        <v>298</v>
      </c>
      <c r="F81" s="4" t="s">
        <v>562</v>
      </c>
    </row>
    <row r="82" spans="1:6" x14ac:dyDescent="0.25">
      <c r="A82" s="3" t="s">
        <v>625</v>
      </c>
      <c r="B82" s="3" t="s">
        <v>866</v>
      </c>
      <c r="C82" s="4" t="s">
        <v>74</v>
      </c>
      <c r="D82" s="4" t="s">
        <v>62</v>
      </c>
      <c r="E82" s="4" t="s">
        <v>298</v>
      </c>
      <c r="F82" s="4" t="s">
        <v>562</v>
      </c>
    </row>
    <row r="83" spans="1:6" ht="18.75" x14ac:dyDescent="0.35">
      <c r="A83" s="3" t="s">
        <v>373</v>
      </c>
      <c r="B83" s="3" t="s">
        <v>866</v>
      </c>
      <c r="C83" s="4" t="s">
        <v>374</v>
      </c>
      <c r="D83" s="4" t="s">
        <v>375</v>
      </c>
      <c r="E83" s="4" t="s">
        <v>376</v>
      </c>
      <c r="F83" s="4" t="s">
        <v>610</v>
      </c>
    </row>
    <row r="84" spans="1:6" ht="18.75" x14ac:dyDescent="0.35">
      <c r="A84" s="3" t="s">
        <v>415</v>
      </c>
      <c r="B84" s="3" t="s">
        <v>866</v>
      </c>
      <c r="C84" s="4" t="s">
        <v>421</v>
      </c>
      <c r="D84" s="4" t="s">
        <v>417</v>
      </c>
      <c r="E84" s="4" t="s">
        <v>419</v>
      </c>
      <c r="F84" s="4" t="s">
        <v>611</v>
      </c>
    </row>
    <row r="85" spans="1:6" ht="18.75" x14ac:dyDescent="0.35">
      <c r="A85" s="3" t="s">
        <v>416</v>
      </c>
      <c r="B85" s="3" t="s">
        <v>866</v>
      </c>
      <c r="C85" s="4" t="s">
        <v>422</v>
      </c>
      <c r="D85" s="4" t="s">
        <v>418</v>
      </c>
      <c r="E85" s="4" t="s">
        <v>420</v>
      </c>
      <c r="F85" s="4" t="s">
        <v>612</v>
      </c>
    </row>
    <row r="86" spans="1:6" x14ac:dyDescent="0.25">
      <c r="F86" s="4"/>
    </row>
    <row r="87" spans="1:6" x14ac:dyDescent="0.25">
      <c r="A87" s="3" t="s">
        <v>218</v>
      </c>
      <c r="B87" s="3" t="s">
        <v>866</v>
      </c>
      <c r="C87" s="63" t="s">
        <v>197</v>
      </c>
      <c r="D87" s="63" t="s">
        <v>198</v>
      </c>
      <c r="E87" s="63" t="s">
        <v>437</v>
      </c>
      <c r="F87" s="63" t="s">
        <v>572</v>
      </c>
    </row>
    <row r="88" spans="1:6" x14ac:dyDescent="0.25">
      <c r="A88" s="3" t="s">
        <v>98</v>
      </c>
      <c r="B88" s="3" t="s">
        <v>866</v>
      </c>
      <c r="C88" s="4" t="s">
        <v>93</v>
      </c>
      <c r="D88" s="4" t="s">
        <v>438</v>
      </c>
      <c r="E88" s="4" t="s">
        <v>756</v>
      </c>
      <c r="F88" s="4" t="s">
        <v>758</v>
      </c>
    </row>
    <row r="89" spans="1:6" x14ac:dyDescent="0.25">
      <c r="A89" s="3" t="s">
        <v>99</v>
      </c>
      <c r="B89" s="3" t="s">
        <v>866</v>
      </c>
      <c r="C89" s="4" t="s">
        <v>95</v>
      </c>
      <c r="D89" s="4" t="s">
        <v>439</v>
      </c>
      <c r="E89" s="4" t="s">
        <v>757</v>
      </c>
      <c r="F89" s="4" t="s">
        <v>759</v>
      </c>
    </row>
    <row r="90" spans="1:6" x14ac:dyDescent="0.25">
      <c r="A90" s="3" t="s">
        <v>196</v>
      </c>
      <c r="B90" s="3" t="s">
        <v>866</v>
      </c>
      <c r="C90" s="4" t="s">
        <v>74</v>
      </c>
      <c r="D90" s="4" t="s">
        <v>62</v>
      </c>
      <c r="E90" s="4" t="s">
        <v>298</v>
      </c>
      <c r="F90" s="4" t="s">
        <v>562</v>
      </c>
    </row>
    <row r="91" spans="1:6" ht="29.25" x14ac:dyDescent="0.25">
      <c r="B91" s="3" t="s">
        <v>866</v>
      </c>
      <c r="C91" s="4" t="s">
        <v>100</v>
      </c>
      <c r="D91" s="4" t="s">
        <v>101</v>
      </c>
      <c r="E91" s="4" t="s">
        <v>761</v>
      </c>
      <c r="F91" s="4" t="s">
        <v>760</v>
      </c>
    </row>
    <row r="92" spans="1:6" ht="29.25" x14ac:dyDescent="0.25">
      <c r="A92" s="3" t="s">
        <v>377</v>
      </c>
      <c r="B92" s="3" t="s">
        <v>866</v>
      </c>
      <c r="C92" s="4" t="s">
        <v>378</v>
      </c>
      <c r="D92" s="4" t="s">
        <v>379</v>
      </c>
      <c r="E92" s="4" t="s">
        <v>826</v>
      </c>
      <c r="F92" s="4" t="s">
        <v>609</v>
      </c>
    </row>
    <row r="93" spans="1:6" x14ac:dyDescent="0.25">
      <c r="F93" s="4"/>
    </row>
    <row r="94" spans="1:6" x14ac:dyDescent="0.25">
      <c r="A94" s="3" t="s">
        <v>219</v>
      </c>
      <c r="B94" s="3" t="s">
        <v>866</v>
      </c>
      <c r="C94" s="63" t="s">
        <v>102</v>
      </c>
      <c r="D94" s="63" t="s">
        <v>103</v>
      </c>
      <c r="E94" s="63" t="s">
        <v>840</v>
      </c>
      <c r="F94" s="63" t="s">
        <v>588</v>
      </c>
    </row>
    <row r="95" spans="1:6" x14ac:dyDescent="0.25">
      <c r="A95" s="3" t="s">
        <v>411</v>
      </c>
      <c r="B95" s="3" t="s">
        <v>866</v>
      </c>
      <c r="C95" s="4" t="s">
        <v>431</v>
      </c>
      <c r="D95" s="4" t="s">
        <v>432</v>
      </c>
      <c r="E95" s="4" t="s">
        <v>828</v>
      </c>
      <c r="F95" s="4" t="s">
        <v>573</v>
      </c>
    </row>
    <row r="96" spans="1:6" x14ac:dyDescent="0.25">
      <c r="A96" s="3" t="s">
        <v>255</v>
      </c>
      <c r="B96" s="3" t="s">
        <v>866</v>
      </c>
      <c r="C96" s="4" t="s">
        <v>258</v>
      </c>
      <c r="D96" s="4" t="s">
        <v>104</v>
      </c>
      <c r="E96" s="4" t="s">
        <v>829</v>
      </c>
      <c r="F96" s="4" t="s">
        <v>353</v>
      </c>
    </row>
    <row r="97" spans="1:6" x14ac:dyDescent="0.25">
      <c r="A97" s="3" t="s">
        <v>256</v>
      </c>
      <c r="B97" s="3" t="s">
        <v>866</v>
      </c>
      <c r="C97" s="4" t="s">
        <v>259</v>
      </c>
      <c r="D97" s="4" t="s">
        <v>105</v>
      </c>
      <c r="E97" s="4" t="s">
        <v>830</v>
      </c>
      <c r="F97" s="4" t="s">
        <v>354</v>
      </c>
    </row>
    <row r="98" spans="1:6" x14ac:dyDescent="0.25">
      <c r="A98" s="3" t="s">
        <v>106</v>
      </c>
      <c r="B98" s="3" t="s">
        <v>866</v>
      </c>
      <c r="C98" s="4" t="s">
        <v>107</v>
      </c>
      <c r="D98" s="4" t="s">
        <v>108</v>
      </c>
      <c r="E98" s="4" t="s">
        <v>440</v>
      </c>
      <c r="F98" s="4" t="s">
        <v>574</v>
      </c>
    </row>
    <row r="99" spans="1:6" x14ac:dyDescent="0.25">
      <c r="A99" s="3" t="s">
        <v>109</v>
      </c>
      <c r="B99" s="3" t="s">
        <v>866</v>
      </c>
      <c r="C99" s="4" t="s">
        <v>110</v>
      </c>
      <c r="D99" s="4" t="s">
        <v>111</v>
      </c>
      <c r="E99" s="4" t="s">
        <v>441</v>
      </c>
      <c r="F99" s="4" t="s">
        <v>574</v>
      </c>
    </row>
    <row r="100" spans="1:6" x14ac:dyDescent="0.25">
      <c r="A100" s="3" t="s">
        <v>434</v>
      </c>
      <c r="B100" s="3" t="s">
        <v>866</v>
      </c>
      <c r="C100" s="4" t="s">
        <v>427</v>
      </c>
      <c r="D100" s="4" t="s">
        <v>430</v>
      </c>
      <c r="E100" s="4" t="s">
        <v>831</v>
      </c>
      <c r="F100" s="4"/>
    </row>
    <row r="101" spans="1:6" x14ac:dyDescent="0.25">
      <c r="A101" s="3" t="s">
        <v>435</v>
      </c>
      <c r="B101" s="3" t="s">
        <v>866</v>
      </c>
      <c r="C101" s="4" t="s">
        <v>428</v>
      </c>
      <c r="D101" s="4" t="s">
        <v>429</v>
      </c>
      <c r="E101" s="4" t="s">
        <v>832</v>
      </c>
      <c r="F101" s="4"/>
    </row>
    <row r="102" spans="1:6" x14ac:dyDescent="0.25">
      <c r="F102" s="4"/>
    </row>
    <row r="103" spans="1:6" ht="30" x14ac:dyDescent="0.25">
      <c r="A103" s="3" t="s">
        <v>220</v>
      </c>
      <c r="B103" s="3" t="s">
        <v>866</v>
      </c>
      <c r="C103" s="63" t="s">
        <v>112</v>
      </c>
      <c r="D103" s="63" t="s">
        <v>113</v>
      </c>
      <c r="E103" s="63" t="s">
        <v>442</v>
      </c>
      <c r="F103" s="63" t="s">
        <v>582</v>
      </c>
    </row>
    <row r="104" spans="1:6" x14ac:dyDescent="0.25">
      <c r="A104" s="3" t="s">
        <v>114</v>
      </c>
      <c r="B104" s="3" t="s">
        <v>866</v>
      </c>
      <c r="C104" s="4" t="s">
        <v>57</v>
      </c>
      <c r="D104" s="4" t="s">
        <v>116</v>
      </c>
      <c r="E104" s="4" t="s">
        <v>443</v>
      </c>
      <c r="F104" s="4" t="s">
        <v>591</v>
      </c>
    </row>
    <row r="105" spans="1:6" x14ac:dyDescent="0.25">
      <c r="A105" s="3" t="s">
        <v>61</v>
      </c>
      <c r="B105" s="3" t="s">
        <v>866</v>
      </c>
      <c r="C105" s="4" t="s">
        <v>74</v>
      </c>
      <c r="D105" s="4" t="s">
        <v>62</v>
      </c>
      <c r="E105" s="4" t="s">
        <v>298</v>
      </c>
      <c r="F105" s="4" t="s">
        <v>562</v>
      </c>
    </row>
    <row r="106" spans="1:6" x14ac:dyDescent="0.25">
      <c r="F106" s="4"/>
    </row>
    <row r="107" spans="1:6" ht="30" x14ac:dyDescent="0.25">
      <c r="A107" s="3" t="s">
        <v>221</v>
      </c>
      <c r="B107" s="3" t="s">
        <v>866</v>
      </c>
      <c r="C107" s="63" t="s">
        <v>117</v>
      </c>
      <c r="D107" s="63" t="s">
        <v>118</v>
      </c>
      <c r="E107" s="63" t="s">
        <v>444</v>
      </c>
      <c r="F107" s="63" t="s">
        <v>583</v>
      </c>
    </row>
    <row r="108" spans="1:6" x14ac:dyDescent="0.25">
      <c r="A108" s="3" t="s">
        <v>119</v>
      </c>
      <c r="B108" s="3" t="s">
        <v>866</v>
      </c>
      <c r="C108" s="4" t="s">
        <v>115</v>
      </c>
      <c r="D108" s="4" t="s">
        <v>116</v>
      </c>
      <c r="E108" s="4" t="s">
        <v>443</v>
      </c>
      <c r="F108" s="4" t="s">
        <v>591</v>
      </c>
    </row>
    <row r="109" spans="1:6" x14ac:dyDescent="0.25">
      <c r="A109" s="3" t="s">
        <v>61</v>
      </c>
      <c r="B109" s="3" t="s">
        <v>866</v>
      </c>
      <c r="C109" s="4" t="s">
        <v>74</v>
      </c>
      <c r="D109" s="4" t="s">
        <v>62</v>
      </c>
      <c r="E109" s="4" t="s">
        <v>298</v>
      </c>
      <c r="F109" s="4" t="s">
        <v>562</v>
      </c>
    </row>
    <row r="110" spans="1:6" x14ac:dyDescent="0.25">
      <c r="B110" s="3" t="s">
        <v>866</v>
      </c>
      <c r="C110" s="4" t="s">
        <v>120</v>
      </c>
      <c r="D110" s="4" t="s">
        <v>121</v>
      </c>
      <c r="E110" s="4" t="s">
        <v>122</v>
      </c>
      <c r="F110" s="4" t="s">
        <v>710</v>
      </c>
    </row>
    <row r="111" spans="1:6" x14ac:dyDescent="0.25">
      <c r="A111" s="3" t="s">
        <v>462</v>
      </c>
      <c r="B111" s="3" t="s">
        <v>866</v>
      </c>
      <c r="C111" s="4" t="s">
        <v>464</v>
      </c>
      <c r="D111" s="4" t="s">
        <v>465</v>
      </c>
      <c r="E111" s="4" t="s">
        <v>466</v>
      </c>
      <c r="F111" s="4" t="s">
        <v>762</v>
      </c>
    </row>
    <row r="112" spans="1:6" x14ac:dyDescent="0.25">
      <c r="A112" s="3" t="s">
        <v>705</v>
      </c>
      <c r="B112" s="3" t="s">
        <v>866</v>
      </c>
      <c r="C112" s="4" t="s">
        <v>706</v>
      </c>
      <c r="D112" s="4" t="s">
        <v>707</v>
      </c>
      <c r="E112" s="4" t="s">
        <v>708</v>
      </c>
      <c r="F112" s="4" t="s">
        <v>709</v>
      </c>
    </row>
    <row r="113" spans="1:6" x14ac:dyDescent="0.25">
      <c r="F113" s="4"/>
    </row>
    <row r="114" spans="1:6" ht="30" x14ac:dyDescent="0.25">
      <c r="A114" s="3" t="s">
        <v>222</v>
      </c>
      <c r="B114" s="3" t="s">
        <v>866</v>
      </c>
      <c r="C114" s="63" t="s">
        <v>123</v>
      </c>
      <c r="D114" s="63" t="s">
        <v>124</v>
      </c>
      <c r="E114" s="63" t="s">
        <v>449</v>
      </c>
      <c r="F114" s="63" t="s">
        <v>584</v>
      </c>
    </row>
    <row r="115" spans="1:6" ht="29.25" x14ac:dyDescent="0.25">
      <c r="A115" s="3" t="s">
        <v>125</v>
      </c>
      <c r="B115" s="3" t="s">
        <v>866</v>
      </c>
      <c r="C115" s="4" t="s">
        <v>833</v>
      </c>
      <c r="D115" s="4" t="s">
        <v>127</v>
      </c>
      <c r="E115" s="4" t="s">
        <v>763</v>
      </c>
      <c r="F115" s="4" t="s">
        <v>585</v>
      </c>
    </row>
    <row r="116" spans="1:6" x14ac:dyDescent="0.25">
      <c r="A116" s="3" t="s">
        <v>128</v>
      </c>
      <c r="B116" s="3" t="s">
        <v>866</v>
      </c>
      <c r="C116" s="4" t="s">
        <v>74</v>
      </c>
      <c r="D116" s="4" t="s">
        <v>62</v>
      </c>
      <c r="E116" s="4" t="s">
        <v>298</v>
      </c>
      <c r="F116" s="4" t="s">
        <v>562</v>
      </c>
    </row>
    <row r="117" spans="1:6" x14ac:dyDescent="0.25">
      <c r="A117" s="3" t="s">
        <v>382</v>
      </c>
      <c r="B117" s="3" t="s">
        <v>866</v>
      </c>
      <c r="C117" s="4" t="s">
        <v>126</v>
      </c>
      <c r="D117" s="4" t="s">
        <v>445</v>
      </c>
      <c r="E117" s="4" t="s">
        <v>446</v>
      </c>
      <c r="F117" s="4" t="s">
        <v>586</v>
      </c>
    </row>
    <row r="118" spans="1:6" x14ac:dyDescent="0.25">
      <c r="A118" s="3" t="s">
        <v>468</v>
      </c>
      <c r="B118" s="3" t="s">
        <v>866</v>
      </c>
      <c r="C118" s="4" t="s">
        <v>469</v>
      </c>
      <c r="D118" s="4" t="s">
        <v>62</v>
      </c>
      <c r="E118" s="4" t="s">
        <v>298</v>
      </c>
      <c r="F118" s="4" t="s">
        <v>562</v>
      </c>
    </row>
    <row r="119" spans="1:6" x14ac:dyDescent="0.25">
      <c r="F119" s="4"/>
    </row>
    <row r="120" spans="1:6" ht="30" x14ac:dyDescent="0.25">
      <c r="A120" s="3" t="s">
        <v>223</v>
      </c>
      <c r="B120" s="3" t="s">
        <v>866</v>
      </c>
      <c r="C120" s="63" t="s">
        <v>129</v>
      </c>
      <c r="D120" s="63" t="s">
        <v>130</v>
      </c>
      <c r="E120" s="63" t="s">
        <v>448</v>
      </c>
      <c r="F120" s="63" t="s">
        <v>587</v>
      </c>
    </row>
    <row r="121" spans="1:6" ht="29.25" x14ac:dyDescent="0.25">
      <c r="A121" s="3" t="s">
        <v>131</v>
      </c>
      <c r="B121" s="3" t="s">
        <v>866</v>
      </c>
      <c r="C121" s="4" t="s">
        <v>132</v>
      </c>
      <c r="D121" s="4" t="s">
        <v>133</v>
      </c>
      <c r="E121" s="4" t="s">
        <v>834</v>
      </c>
      <c r="F121" s="4" t="s">
        <v>766</v>
      </c>
    </row>
    <row r="122" spans="1:6" x14ac:dyDescent="0.25">
      <c r="A122" s="3" t="s">
        <v>134</v>
      </c>
      <c r="B122" s="3" t="s">
        <v>866</v>
      </c>
      <c r="C122" s="4" t="s">
        <v>135</v>
      </c>
      <c r="D122" s="4" t="s">
        <v>136</v>
      </c>
      <c r="E122" s="4" t="s">
        <v>450</v>
      </c>
      <c r="F122" s="4" t="s">
        <v>767</v>
      </c>
    </row>
    <row r="123" spans="1:6" x14ac:dyDescent="0.25">
      <c r="A123" s="3" t="s">
        <v>97</v>
      </c>
      <c r="B123" s="3" t="s">
        <v>866</v>
      </c>
      <c r="C123" s="4" t="s">
        <v>74</v>
      </c>
      <c r="D123" s="4" t="s">
        <v>62</v>
      </c>
      <c r="E123" s="4" t="s">
        <v>298</v>
      </c>
      <c r="F123" s="4" t="s">
        <v>562</v>
      </c>
    </row>
    <row r="124" spans="1:6" ht="29.25" x14ac:dyDescent="0.25">
      <c r="B124" s="3" t="s">
        <v>861</v>
      </c>
      <c r="C124" s="4" t="s">
        <v>245</v>
      </c>
      <c r="D124" s="4" t="s">
        <v>290</v>
      </c>
      <c r="E124" s="4" t="s">
        <v>765</v>
      </c>
      <c r="F124" s="4" t="s">
        <v>764</v>
      </c>
    </row>
    <row r="125" spans="1:6" x14ac:dyDescent="0.25">
      <c r="F125" s="4"/>
    </row>
    <row r="126" spans="1:6" x14ac:dyDescent="0.25">
      <c r="A126" s="3" t="s">
        <v>224</v>
      </c>
      <c r="B126" s="3" t="s">
        <v>866</v>
      </c>
      <c r="C126" s="63" t="s">
        <v>137</v>
      </c>
      <c r="D126" s="63" t="s">
        <v>138</v>
      </c>
      <c r="E126" s="63" t="s">
        <v>839</v>
      </c>
      <c r="F126" s="63" t="s">
        <v>589</v>
      </c>
    </row>
    <row r="127" spans="1:6" x14ac:dyDescent="0.25">
      <c r="A127" s="3" t="s">
        <v>139</v>
      </c>
      <c r="B127" s="3" t="s">
        <v>866</v>
      </c>
      <c r="C127" s="4" t="s">
        <v>140</v>
      </c>
      <c r="D127" s="4" t="s">
        <v>433</v>
      </c>
      <c r="E127" s="4" t="s">
        <v>835</v>
      </c>
      <c r="F127" s="4" t="s">
        <v>590</v>
      </c>
    </row>
    <row r="128" spans="1:6" x14ac:dyDescent="0.25">
      <c r="A128" s="3" t="s">
        <v>141</v>
      </c>
      <c r="B128" s="3" t="s">
        <v>866</v>
      </c>
      <c r="C128" s="4" t="s">
        <v>107</v>
      </c>
      <c r="D128" s="4" t="s">
        <v>108</v>
      </c>
      <c r="E128" s="4" t="s">
        <v>440</v>
      </c>
      <c r="F128" s="4" t="s">
        <v>574</v>
      </c>
    </row>
    <row r="129" spans="1:6" x14ac:dyDescent="0.25">
      <c r="A129" s="3" t="s">
        <v>142</v>
      </c>
      <c r="B129" s="3" t="s">
        <v>866</v>
      </c>
      <c r="C129" s="4" t="s">
        <v>110</v>
      </c>
      <c r="D129" s="4" t="s">
        <v>111</v>
      </c>
      <c r="E129" s="4" t="s">
        <v>441</v>
      </c>
      <c r="F129" s="4" t="s">
        <v>574</v>
      </c>
    </row>
    <row r="130" spans="1:6" x14ac:dyDescent="0.25">
      <c r="A130" s="3" t="s">
        <v>425</v>
      </c>
      <c r="B130" s="3" t="s">
        <v>866</v>
      </c>
      <c r="C130" s="4" t="s">
        <v>427</v>
      </c>
      <c r="D130" s="4" t="s">
        <v>430</v>
      </c>
      <c r="E130" s="4" t="s">
        <v>831</v>
      </c>
      <c r="F130" s="4" t="s">
        <v>770</v>
      </c>
    </row>
    <row r="131" spans="1:6" x14ac:dyDescent="0.25">
      <c r="A131" s="3" t="s">
        <v>426</v>
      </c>
      <c r="B131" s="3" t="s">
        <v>866</v>
      </c>
      <c r="C131" s="4" t="s">
        <v>428</v>
      </c>
      <c r="D131" s="4" t="s">
        <v>429</v>
      </c>
      <c r="E131" s="4" t="s">
        <v>832</v>
      </c>
      <c r="F131" s="4" t="s">
        <v>769</v>
      </c>
    </row>
    <row r="132" spans="1:6" x14ac:dyDescent="0.25">
      <c r="F132" s="4"/>
    </row>
    <row r="133" spans="1:6" ht="29.25" x14ac:dyDescent="0.25">
      <c r="A133" s="3" t="s">
        <v>711</v>
      </c>
      <c r="B133" s="3" t="s">
        <v>867</v>
      </c>
      <c r="C133" s="4" t="s">
        <v>715</v>
      </c>
      <c r="D133" s="4" t="s">
        <v>712</v>
      </c>
      <c r="E133" s="4" t="s">
        <v>713</v>
      </c>
      <c r="F133" s="4" t="s">
        <v>714</v>
      </c>
    </row>
    <row r="134" spans="1:6" x14ac:dyDescent="0.25">
      <c r="A134" s="3" t="s">
        <v>719</v>
      </c>
      <c r="B134" s="3" t="s">
        <v>867</v>
      </c>
      <c r="C134" s="4" t="s">
        <v>720</v>
      </c>
      <c r="D134" s="4" t="s">
        <v>721</v>
      </c>
      <c r="E134" s="4" t="s">
        <v>768</v>
      </c>
      <c r="F134" s="4" t="s">
        <v>722</v>
      </c>
    </row>
    <row r="135" spans="1:6" x14ac:dyDescent="0.25">
      <c r="A135" s="3" t="s">
        <v>723</v>
      </c>
      <c r="B135" s="3" t="s">
        <v>867</v>
      </c>
      <c r="C135" s="4" t="s">
        <v>725</v>
      </c>
      <c r="D135" s="4" t="s">
        <v>728</v>
      </c>
      <c r="E135" s="4" t="s">
        <v>729</v>
      </c>
      <c r="F135" s="4" t="s">
        <v>731</v>
      </c>
    </row>
    <row r="136" spans="1:6" x14ac:dyDescent="0.25">
      <c r="A136" s="3" t="s">
        <v>724</v>
      </c>
      <c r="B136" s="3" t="s">
        <v>867</v>
      </c>
      <c r="C136" s="4" t="s">
        <v>726</v>
      </c>
      <c r="D136" s="4" t="s">
        <v>727</v>
      </c>
      <c r="E136" s="4" t="s">
        <v>730</v>
      </c>
      <c r="F136" s="4" t="s">
        <v>732</v>
      </c>
    </row>
    <row r="137" spans="1:6" x14ac:dyDescent="0.25">
      <c r="F137" s="4"/>
    </row>
    <row r="138" spans="1:6" x14ac:dyDescent="0.25">
      <c r="F138" s="4"/>
    </row>
    <row r="139" spans="1:6" x14ac:dyDescent="0.25">
      <c r="F139" s="4"/>
    </row>
    <row r="140" spans="1:6" x14ac:dyDescent="0.25">
      <c r="F140" s="4"/>
    </row>
    <row r="141" spans="1:6" ht="45" x14ac:dyDescent="0.25">
      <c r="A141" s="3" t="s">
        <v>406</v>
      </c>
      <c r="B141" s="3" t="s">
        <v>868</v>
      </c>
      <c r="C141" s="63" t="s">
        <v>407</v>
      </c>
      <c r="D141" s="63" t="s">
        <v>408</v>
      </c>
      <c r="E141" s="63" t="s">
        <v>841</v>
      </c>
      <c r="F141" s="63" t="s">
        <v>771</v>
      </c>
    </row>
    <row r="142" spans="1:6" ht="45" x14ac:dyDescent="0.25">
      <c r="A142" s="3" t="s">
        <v>232</v>
      </c>
      <c r="B142" s="3" t="s">
        <v>868</v>
      </c>
      <c r="C142" s="63" t="s">
        <v>143</v>
      </c>
      <c r="D142" s="63" t="s">
        <v>144</v>
      </c>
      <c r="E142" s="63" t="s">
        <v>842</v>
      </c>
      <c r="F142" s="63" t="s">
        <v>772</v>
      </c>
    </row>
    <row r="143" spans="1:6" x14ac:dyDescent="0.25">
      <c r="A143" s="3" t="s">
        <v>226</v>
      </c>
      <c r="B143" s="3" t="s">
        <v>868</v>
      </c>
      <c r="C143" s="4" t="s">
        <v>145</v>
      </c>
      <c r="D143" s="4" t="s">
        <v>146</v>
      </c>
      <c r="E143" s="4" t="s">
        <v>773</v>
      </c>
      <c r="F143" s="4" t="s">
        <v>774</v>
      </c>
    </row>
    <row r="144" spans="1:6" x14ac:dyDescent="0.25">
      <c r="A144" s="3" t="s">
        <v>225</v>
      </c>
      <c r="B144" s="3" t="s">
        <v>868</v>
      </c>
      <c r="C144" s="63" t="s">
        <v>147</v>
      </c>
      <c r="D144" s="63" t="s">
        <v>148</v>
      </c>
      <c r="E144" s="63" t="s">
        <v>836</v>
      </c>
      <c r="F144" s="63" t="s">
        <v>775</v>
      </c>
    </row>
    <row r="145" spans="1:6" x14ac:dyDescent="0.25">
      <c r="A145" s="3" t="s">
        <v>409</v>
      </c>
      <c r="B145" s="3" t="s">
        <v>868</v>
      </c>
      <c r="C145" s="4" t="s">
        <v>149</v>
      </c>
      <c r="D145" s="4" t="s">
        <v>116</v>
      </c>
      <c r="E145" s="4" t="s">
        <v>443</v>
      </c>
      <c r="F145" s="4" t="s">
        <v>776</v>
      </c>
    </row>
    <row r="146" spans="1:6" x14ac:dyDescent="0.25">
      <c r="A146" s="3" t="s">
        <v>227</v>
      </c>
      <c r="B146" s="3" t="s">
        <v>868</v>
      </c>
      <c r="C146" s="63" t="s">
        <v>150</v>
      </c>
      <c r="D146" s="63" t="s">
        <v>151</v>
      </c>
      <c r="E146" s="63" t="s">
        <v>451</v>
      </c>
      <c r="F146" s="63" t="s">
        <v>777</v>
      </c>
    </row>
    <row r="147" spans="1:6" x14ac:dyDescent="0.25">
      <c r="A147" s="3" t="s">
        <v>152</v>
      </c>
      <c r="B147" s="3" t="s">
        <v>868</v>
      </c>
      <c r="C147" s="4" t="s">
        <v>149</v>
      </c>
      <c r="D147" s="4" t="s">
        <v>116</v>
      </c>
      <c r="E147" s="4" t="s">
        <v>443</v>
      </c>
      <c r="F147" s="4" t="s">
        <v>776</v>
      </c>
    </row>
    <row r="148" spans="1:6" x14ac:dyDescent="0.25">
      <c r="A148" s="3" t="s">
        <v>228</v>
      </c>
      <c r="B148" s="3" t="s">
        <v>868</v>
      </c>
      <c r="C148" s="63" t="s">
        <v>153</v>
      </c>
      <c r="D148" s="63" t="s">
        <v>154</v>
      </c>
      <c r="E148" s="63" t="s">
        <v>779</v>
      </c>
      <c r="F148" s="63" t="s">
        <v>778</v>
      </c>
    </row>
    <row r="149" spans="1:6" x14ac:dyDescent="0.25">
      <c r="A149" s="3" t="s">
        <v>155</v>
      </c>
      <c r="B149" s="3" t="s">
        <v>868</v>
      </c>
      <c r="C149" s="4" t="s">
        <v>149</v>
      </c>
      <c r="D149" s="4" t="s">
        <v>116</v>
      </c>
      <c r="E149" s="4" t="s">
        <v>443</v>
      </c>
      <c r="F149" s="4" t="s">
        <v>776</v>
      </c>
    </row>
    <row r="150" spans="1:6" x14ac:dyDescent="0.25">
      <c r="A150" s="3" t="s">
        <v>156</v>
      </c>
      <c r="B150" s="3" t="s">
        <v>868</v>
      </c>
      <c r="C150" s="4" t="s">
        <v>93</v>
      </c>
      <c r="D150" s="4" t="s">
        <v>157</v>
      </c>
      <c r="E150" s="4" t="s">
        <v>837</v>
      </c>
      <c r="F150" s="4" t="s">
        <v>758</v>
      </c>
    </row>
    <row r="151" spans="1:6" x14ac:dyDescent="0.25">
      <c r="A151" s="3" t="s">
        <v>158</v>
      </c>
      <c r="B151" s="3" t="s">
        <v>868</v>
      </c>
      <c r="C151" s="4" t="s">
        <v>159</v>
      </c>
      <c r="D151" s="4" t="s">
        <v>50</v>
      </c>
      <c r="E151" s="4" t="s">
        <v>816</v>
      </c>
      <c r="F151" s="4" t="s">
        <v>780</v>
      </c>
    </row>
    <row r="152" spans="1:6" x14ac:dyDescent="0.25">
      <c r="A152" s="3" t="s">
        <v>160</v>
      </c>
      <c r="B152" s="3" t="s">
        <v>868</v>
      </c>
      <c r="C152" s="4" t="s">
        <v>95</v>
      </c>
      <c r="D152" s="4" t="s">
        <v>96</v>
      </c>
      <c r="E152" s="4" t="s">
        <v>838</v>
      </c>
      <c r="F152" s="4" t="s">
        <v>759</v>
      </c>
    </row>
    <row r="153" spans="1:6" x14ac:dyDescent="0.25">
      <c r="A153" s="3" t="s">
        <v>161</v>
      </c>
      <c r="B153" s="3" t="s">
        <v>868</v>
      </c>
      <c r="C153" s="4" t="s">
        <v>162</v>
      </c>
      <c r="D153" s="4" t="s">
        <v>53</v>
      </c>
      <c r="E153" s="4" t="s">
        <v>817</v>
      </c>
      <c r="F153" s="4" t="s">
        <v>781</v>
      </c>
    </row>
    <row r="154" spans="1:6" x14ac:dyDescent="0.25">
      <c r="A154" s="3" t="s">
        <v>229</v>
      </c>
      <c r="B154" s="3" t="s">
        <v>868</v>
      </c>
      <c r="C154" s="4" t="s">
        <v>163</v>
      </c>
      <c r="D154" s="4" t="s">
        <v>164</v>
      </c>
      <c r="E154" s="4" t="s">
        <v>453</v>
      </c>
      <c r="F154" s="4" t="s">
        <v>782</v>
      </c>
    </row>
    <row r="155" spans="1:6" x14ac:dyDescent="0.25">
      <c r="A155" s="3" t="s">
        <v>230</v>
      </c>
      <c r="B155" s="3" t="s">
        <v>868</v>
      </c>
      <c r="C155" s="4" t="s">
        <v>165</v>
      </c>
      <c r="D155" s="4" t="s">
        <v>166</v>
      </c>
      <c r="E155" s="4" t="s">
        <v>454</v>
      </c>
      <c r="F155" s="4" t="s">
        <v>783</v>
      </c>
    </row>
    <row r="156" spans="1:6" ht="43.5" x14ac:dyDescent="0.25">
      <c r="A156" s="3" t="s">
        <v>231</v>
      </c>
      <c r="B156" s="3" t="s">
        <v>868</v>
      </c>
      <c r="C156" s="4" t="s">
        <v>167</v>
      </c>
      <c r="D156" s="4" t="s">
        <v>168</v>
      </c>
      <c r="E156" s="4" t="s">
        <v>455</v>
      </c>
      <c r="F156" s="4" t="s">
        <v>784</v>
      </c>
    </row>
    <row r="157" spans="1:6" x14ac:dyDescent="0.25">
      <c r="F157" s="4"/>
    </row>
    <row r="158" spans="1:6" x14ac:dyDescent="0.25">
      <c r="F158" s="4"/>
    </row>
    <row r="159" spans="1:6" ht="45" x14ac:dyDescent="0.25">
      <c r="A159" s="3" t="s">
        <v>233</v>
      </c>
      <c r="B159" s="3" t="s">
        <v>868</v>
      </c>
      <c r="C159" s="63" t="s">
        <v>169</v>
      </c>
      <c r="D159" s="63" t="s">
        <v>170</v>
      </c>
      <c r="E159" s="63" t="s">
        <v>843</v>
      </c>
      <c r="F159" s="63" t="s">
        <v>785</v>
      </c>
    </row>
    <row r="160" spans="1:6" x14ac:dyDescent="0.25">
      <c r="A160" s="3" t="s">
        <v>226</v>
      </c>
      <c r="B160" s="3" t="s">
        <v>868</v>
      </c>
      <c r="C160" s="4" t="s">
        <v>145</v>
      </c>
      <c r="D160" s="4" t="s">
        <v>146</v>
      </c>
      <c r="E160" s="4" t="s">
        <v>773</v>
      </c>
      <c r="F160" s="4" t="s">
        <v>774</v>
      </c>
    </row>
    <row r="161" spans="1:6" x14ac:dyDescent="0.25">
      <c r="A161" s="3" t="s">
        <v>234</v>
      </c>
      <c r="B161" s="3" t="s">
        <v>868</v>
      </c>
      <c r="C161" s="63" t="s">
        <v>171</v>
      </c>
      <c r="D161" s="63" t="s">
        <v>172</v>
      </c>
      <c r="E161" s="63" t="s">
        <v>456</v>
      </c>
      <c r="F161" s="63" t="s">
        <v>581</v>
      </c>
    </row>
    <row r="162" spans="1:6" x14ac:dyDescent="0.25">
      <c r="A162" s="3" t="s">
        <v>410</v>
      </c>
      <c r="B162" s="3" t="s">
        <v>868</v>
      </c>
      <c r="C162" s="4" t="s">
        <v>149</v>
      </c>
      <c r="D162" s="4" t="s">
        <v>116</v>
      </c>
      <c r="E162" s="4" t="s">
        <v>443</v>
      </c>
      <c r="F162" s="4" t="s">
        <v>776</v>
      </c>
    </row>
    <row r="163" spans="1:6" x14ac:dyDescent="0.25">
      <c r="A163" s="3" t="s">
        <v>235</v>
      </c>
      <c r="B163" s="3" t="s">
        <v>868</v>
      </c>
      <c r="C163" s="63" t="s">
        <v>173</v>
      </c>
      <c r="D163" s="63" t="s">
        <v>174</v>
      </c>
      <c r="E163" s="63" t="s">
        <v>457</v>
      </c>
      <c r="F163" s="63" t="s">
        <v>786</v>
      </c>
    </row>
    <row r="164" spans="1:6" x14ac:dyDescent="0.25">
      <c r="A164" s="3" t="s">
        <v>175</v>
      </c>
      <c r="B164" s="3" t="s">
        <v>868</v>
      </c>
      <c r="C164" s="4" t="s">
        <v>149</v>
      </c>
      <c r="D164" s="4" t="s">
        <v>116</v>
      </c>
      <c r="E164" s="4" t="s">
        <v>443</v>
      </c>
      <c r="F164" s="4" t="s">
        <v>776</v>
      </c>
    </row>
    <row r="165" spans="1:6" x14ac:dyDescent="0.25">
      <c r="A165" s="3" t="s">
        <v>236</v>
      </c>
      <c r="B165" s="3" t="s">
        <v>868</v>
      </c>
      <c r="C165" s="63" t="s">
        <v>176</v>
      </c>
      <c r="D165" s="63" t="s">
        <v>177</v>
      </c>
      <c r="E165" s="63" t="s">
        <v>458</v>
      </c>
      <c r="F165" s="63" t="s">
        <v>787</v>
      </c>
    </row>
    <row r="166" spans="1:6" x14ac:dyDescent="0.25">
      <c r="A166" s="3" t="s">
        <v>125</v>
      </c>
      <c r="B166" s="3" t="s">
        <v>868</v>
      </c>
      <c r="C166" s="4" t="s">
        <v>178</v>
      </c>
      <c r="D166" s="4" t="s">
        <v>179</v>
      </c>
      <c r="E166" s="4" t="s">
        <v>459</v>
      </c>
      <c r="F166" s="4" t="s">
        <v>788</v>
      </c>
    </row>
    <row r="167" spans="1:6" x14ac:dyDescent="0.25">
      <c r="A167" s="3" t="s">
        <v>237</v>
      </c>
      <c r="B167" s="3" t="s">
        <v>868</v>
      </c>
      <c r="C167" s="63" t="s">
        <v>180</v>
      </c>
      <c r="D167" s="63" t="s">
        <v>181</v>
      </c>
      <c r="E167" s="63" t="s">
        <v>447</v>
      </c>
      <c r="F167" s="63" t="s">
        <v>789</v>
      </c>
    </row>
    <row r="168" spans="1:6" ht="114.75" x14ac:dyDescent="0.25">
      <c r="A168" s="3" t="s">
        <v>238</v>
      </c>
      <c r="B168" s="3" t="s">
        <v>868</v>
      </c>
      <c r="C168" s="4" t="s">
        <v>182</v>
      </c>
      <c r="D168" s="4" t="s">
        <v>183</v>
      </c>
      <c r="E168" s="4" t="s">
        <v>844</v>
      </c>
      <c r="F168" s="4" t="s">
        <v>790</v>
      </c>
    </row>
    <row r="169" spans="1:6" ht="43.5" x14ac:dyDescent="0.25">
      <c r="A169" s="3" t="s">
        <v>239</v>
      </c>
      <c r="B169" s="3" t="s">
        <v>868</v>
      </c>
      <c r="C169" s="4" t="s">
        <v>167</v>
      </c>
      <c r="D169" s="4" t="s">
        <v>168</v>
      </c>
      <c r="E169" s="4" t="s">
        <v>455</v>
      </c>
      <c r="F169" s="4" t="s">
        <v>784</v>
      </c>
    </row>
    <row r="170" spans="1:6" x14ac:dyDescent="0.25">
      <c r="F170" s="4"/>
    </row>
    <row r="171" spans="1:6" x14ac:dyDescent="0.25">
      <c r="F171" s="4"/>
    </row>
    <row r="172" spans="1:6" x14ac:dyDescent="0.25">
      <c r="A172" s="3" t="s">
        <v>345</v>
      </c>
      <c r="B172" s="3" t="s">
        <v>866</v>
      </c>
      <c r="C172" s="4" t="s">
        <v>347</v>
      </c>
      <c r="D172" s="4" t="s">
        <v>350</v>
      </c>
      <c r="E172" s="4" t="s">
        <v>351</v>
      </c>
      <c r="F172" s="4" t="s">
        <v>353</v>
      </c>
    </row>
    <row r="173" spans="1:6" x14ac:dyDescent="0.25">
      <c r="A173" s="3" t="s">
        <v>346</v>
      </c>
      <c r="B173" s="3" t="s">
        <v>866</v>
      </c>
      <c r="C173" s="4" t="s">
        <v>348</v>
      </c>
      <c r="D173" s="4" t="s">
        <v>349</v>
      </c>
      <c r="E173" s="4" t="s">
        <v>352</v>
      </c>
      <c r="F173" s="4" t="s">
        <v>354</v>
      </c>
    </row>
    <row r="174" spans="1:6" x14ac:dyDescent="0.25">
      <c r="F174" s="4"/>
    </row>
    <row r="175" spans="1:6" x14ac:dyDescent="0.25">
      <c r="F175" s="4"/>
    </row>
    <row r="176" spans="1:6" ht="30" x14ac:dyDescent="0.25">
      <c r="A176" s="3" t="s">
        <v>387</v>
      </c>
      <c r="B176" s="3" t="s">
        <v>866</v>
      </c>
      <c r="C176" s="63" t="s">
        <v>386</v>
      </c>
      <c r="D176" s="63" t="s">
        <v>400</v>
      </c>
      <c r="E176" s="63" t="s">
        <v>845</v>
      </c>
      <c r="F176" s="63" t="s">
        <v>592</v>
      </c>
    </row>
    <row r="177" spans="1:6" ht="29.25" x14ac:dyDescent="0.25">
      <c r="A177" s="3" t="s">
        <v>602</v>
      </c>
      <c r="B177" s="3" t="s">
        <v>866</v>
      </c>
      <c r="C177" s="4" t="s">
        <v>603</v>
      </c>
      <c r="D177" s="4" t="s">
        <v>604</v>
      </c>
      <c r="E177" s="4" t="s">
        <v>846</v>
      </c>
      <c r="F177" s="4" t="s">
        <v>605</v>
      </c>
    </row>
    <row r="178" spans="1:6" x14ac:dyDescent="0.25">
      <c r="A178" s="3" t="s">
        <v>385</v>
      </c>
      <c r="B178" s="3" t="s">
        <v>866</v>
      </c>
      <c r="C178" s="63" t="s">
        <v>847</v>
      </c>
      <c r="D178" s="63" t="s">
        <v>848</v>
      </c>
      <c r="E178" s="63" t="s">
        <v>849</v>
      </c>
      <c r="F178" s="63" t="s">
        <v>593</v>
      </c>
    </row>
    <row r="179" spans="1:6" x14ac:dyDescent="0.25">
      <c r="A179" s="3" t="s">
        <v>388</v>
      </c>
      <c r="B179" s="3" t="s">
        <v>866</v>
      </c>
      <c r="C179" s="4" t="s">
        <v>390</v>
      </c>
      <c r="D179" s="4" t="s">
        <v>401</v>
      </c>
      <c r="E179" s="4" t="s">
        <v>460</v>
      </c>
      <c r="F179" s="4" t="s">
        <v>594</v>
      </c>
    </row>
    <row r="180" spans="1:6" x14ac:dyDescent="0.25">
      <c r="A180" s="3" t="s">
        <v>389</v>
      </c>
      <c r="B180" s="3" t="s">
        <v>866</v>
      </c>
      <c r="C180" s="4" t="s">
        <v>391</v>
      </c>
      <c r="D180" s="4" t="s">
        <v>402</v>
      </c>
      <c r="E180" s="4" t="s">
        <v>461</v>
      </c>
      <c r="F180" s="4" t="s">
        <v>595</v>
      </c>
    </row>
    <row r="181" spans="1:6" x14ac:dyDescent="0.25">
      <c r="A181" s="3" t="s">
        <v>392</v>
      </c>
      <c r="B181" s="3" t="s">
        <v>866</v>
      </c>
      <c r="C181" s="63" t="s">
        <v>150</v>
      </c>
      <c r="D181" s="63" t="s">
        <v>151</v>
      </c>
      <c r="E181" s="63" t="s">
        <v>451</v>
      </c>
      <c r="F181" s="63" t="s">
        <v>593</v>
      </c>
    </row>
    <row r="182" spans="1:6" x14ac:dyDescent="0.25">
      <c r="A182" s="3" t="s">
        <v>393</v>
      </c>
      <c r="B182" s="3" t="s">
        <v>866</v>
      </c>
      <c r="C182" s="4" t="s">
        <v>390</v>
      </c>
      <c r="D182" s="4" t="s">
        <v>401</v>
      </c>
      <c r="E182" s="4" t="s">
        <v>850</v>
      </c>
      <c r="F182" s="4" t="s">
        <v>594</v>
      </c>
    </row>
    <row r="183" spans="1:6" x14ac:dyDescent="0.25">
      <c r="A183" s="3" t="s">
        <v>394</v>
      </c>
      <c r="B183" s="3" t="s">
        <v>866</v>
      </c>
      <c r="C183" s="4" t="s">
        <v>391</v>
      </c>
      <c r="D183" s="4" t="s">
        <v>402</v>
      </c>
      <c r="E183" s="4" t="s">
        <v>851</v>
      </c>
      <c r="F183" s="4" t="s">
        <v>595</v>
      </c>
    </row>
    <row r="184" spans="1:6" x14ac:dyDescent="0.25">
      <c r="A184" s="3" t="s">
        <v>395</v>
      </c>
      <c r="B184" s="3" t="s">
        <v>866</v>
      </c>
      <c r="C184" s="63" t="s">
        <v>171</v>
      </c>
      <c r="D184" s="63" t="s">
        <v>172</v>
      </c>
      <c r="E184" s="63" t="s">
        <v>456</v>
      </c>
      <c r="F184" s="63" t="s">
        <v>581</v>
      </c>
    </row>
    <row r="185" spans="1:6" x14ac:dyDescent="0.25">
      <c r="A185" s="3" t="s">
        <v>396</v>
      </c>
      <c r="B185" s="3" t="s">
        <v>866</v>
      </c>
      <c r="C185" s="4" t="s">
        <v>398</v>
      </c>
      <c r="D185" s="4" t="s">
        <v>403</v>
      </c>
      <c r="E185" s="4" t="s">
        <v>852</v>
      </c>
      <c r="F185" s="4" t="s">
        <v>596</v>
      </c>
    </row>
    <row r="186" spans="1:6" x14ac:dyDescent="0.25">
      <c r="A186" s="3" t="s">
        <v>397</v>
      </c>
      <c r="B186" s="3" t="s">
        <v>866</v>
      </c>
      <c r="C186" s="4" t="s">
        <v>399</v>
      </c>
      <c r="D186" s="4" t="s">
        <v>404</v>
      </c>
      <c r="E186" s="4" t="s">
        <v>853</v>
      </c>
      <c r="F186" s="4" t="s">
        <v>597</v>
      </c>
    </row>
    <row r="187" spans="1:6" x14ac:dyDescent="0.25">
      <c r="F187" s="4"/>
    </row>
    <row r="188" spans="1:6" ht="30" x14ac:dyDescent="0.25">
      <c r="A188" s="3" t="s">
        <v>484</v>
      </c>
      <c r="B188" s="3" t="s">
        <v>867</v>
      </c>
      <c r="C188" s="63" t="s">
        <v>485</v>
      </c>
      <c r="D188" s="63" t="s">
        <v>486</v>
      </c>
      <c r="E188" s="63" t="s">
        <v>854</v>
      </c>
      <c r="F188" s="63" t="s">
        <v>630</v>
      </c>
    </row>
    <row r="189" spans="1:6" x14ac:dyDescent="0.25">
      <c r="A189" s="3" t="s">
        <v>487</v>
      </c>
      <c r="B189" s="3" t="s">
        <v>867</v>
      </c>
      <c r="C189" s="4" t="s">
        <v>499</v>
      </c>
      <c r="D189" s="4" t="s">
        <v>508</v>
      </c>
      <c r="E189" s="4" t="s">
        <v>523</v>
      </c>
      <c r="F189" s="4" t="s">
        <v>508</v>
      </c>
    </row>
    <row r="190" spans="1:6" x14ac:dyDescent="0.25">
      <c r="A190" s="3" t="s">
        <v>621</v>
      </c>
      <c r="B190" s="3" t="s">
        <v>867</v>
      </c>
      <c r="C190" s="4" t="s">
        <v>500</v>
      </c>
      <c r="D190" s="4" t="s">
        <v>509</v>
      </c>
      <c r="E190" s="4" t="s">
        <v>524</v>
      </c>
      <c r="F190" s="4" t="s">
        <v>509</v>
      </c>
    </row>
    <row r="191" spans="1:6" x14ac:dyDescent="0.25">
      <c r="A191" s="3" t="s">
        <v>488</v>
      </c>
      <c r="B191" s="3" t="s">
        <v>867</v>
      </c>
      <c r="C191" s="4" t="s">
        <v>622</v>
      </c>
      <c r="D191" s="4" t="s">
        <v>623</v>
      </c>
      <c r="E191" s="4" t="s">
        <v>624</v>
      </c>
      <c r="F191" s="4" t="s">
        <v>623</v>
      </c>
    </row>
    <row r="192" spans="1:6" x14ac:dyDescent="0.25">
      <c r="A192" s="3" t="s">
        <v>489</v>
      </c>
      <c r="B192" s="3" t="s">
        <v>867</v>
      </c>
      <c r="C192" s="4" t="s">
        <v>501</v>
      </c>
      <c r="D192" s="4" t="s">
        <v>510</v>
      </c>
      <c r="E192" s="4" t="s">
        <v>525</v>
      </c>
      <c r="F192" s="4" t="s">
        <v>628</v>
      </c>
    </row>
    <row r="193" spans="1:6" x14ac:dyDescent="0.25">
      <c r="A193" s="3" t="s">
        <v>490</v>
      </c>
      <c r="B193" s="3" t="s">
        <v>867</v>
      </c>
      <c r="C193" s="4" t="s">
        <v>502</v>
      </c>
      <c r="D193" s="4" t="s">
        <v>511</v>
      </c>
      <c r="E193" s="4" t="s">
        <v>526</v>
      </c>
      <c r="F193" s="4" t="s">
        <v>791</v>
      </c>
    </row>
    <row r="194" spans="1:6" x14ac:dyDescent="0.25">
      <c r="A194" s="3" t="s">
        <v>491</v>
      </c>
      <c r="B194" s="3" t="s">
        <v>867</v>
      </c>
      <c r="C194" s="4" t="s">
        <v>504</v>
      </c>
      <c r="D194" s="4" t="s">
        <v>512</v>
      </c>
      <c r="E194" s="4" t="s">
        <v>529</v>
      </c>
      <c r="F194" s="4" t="s">
        <v>629</v>
      </c>
    </row>
    <row r="195" spans="1:6" x14ac:dyDescent="0.25">
      <c r="A195" s="3" t="s">
        <v>492</v>
      </c>
      <c r="B195" s="3" t="s">
        <v>867</v>
      </c>
      <c r="C195" s="4" t="s">
        <v>503</v>
      </c>
      <c r="D195" s="4" t="s">
        <v>513</v>
      </c>
      <c r="E195" s="4" t="s">
        <v>530</v>
      </c>
      <c r="F195" s="4" t="s">
        <v>792</v>
      </c>
    </row>
    <row r="196" spans="1:6" x14ac:dyDescent="0.25">
      <c r="A196" s="3" t="s">
        <v>493</v>
      </c>
      <c r="B196" s="3" t="s">
        <v>867</v>
      </c>
      <c r="C196" s="4" t="s">
        <v>505</v>
      </c>
      <c r="D196" s="4" t="s">
        <v>514</v>
      </c>
      <c r="E196" s="4" t="s">
        <v>531</v>
      </c>
      <c r="F196" s="4" t="s">
        <v>793</v>
      </c>
    </row>
    <row r="197" spans="1:6" x14ac:dyDescent="0.25">
      <c r="A197" s="3" t="s">
        <v>494</v>
      </c>
      <c r="B197" s="3" t="s">
        <v>867</v>
      </c>
      <c r="C197" s="4" t="s">
        <v>506</v>
      </c>
      <c r="D197" s="4" t="s">
        <v>515</v>
      </c>
      <c r="E197" s="4" t="s">
        <v>532</v>
      </c>
      <c r="F197" s="4" t="s">
        <v>794</v>
      </c>
    </row>
    <row r="198" spans="1:6" x14ac:dyDescent="0.25">
      <c r="A198" s="3" t="s">
        <v>495</v>
      </c>
      <c r="B198" s="3" t="s">
        <v>867</v>
      </c>
      <c r="C198" s="4" t="s">
        <v>520</v>
      </c>
      <c r="D198" s="4" t="s">
        <v>521</v>
      </c>
      <c r="E198" s="4" t="s">
        <v>533</v>
      </c>
      <c r="F198" s="4" t="s">
        <v>795</v>
      </c>
    </row>
    <row r="199" spans="1:6" x14ac:dyDescent="0.25">
      <c r="A199" s="3" t="s">
        <v>496</v>
      </c>
      <c r="B199" s="3" t="s">
        <v>867</v>
      </c>
      <c r="C199" s="4" t="s">
        <v>507</v>
      </c>
      <c r="D199" s="4" t="s">
        <v>516</v>
      </c>
      <c r="E199" s="4" t="s">
        <v>534</v>
      </c>
      <c r="F199" s="4" t="s">
        <v>796</v>
      </c>
    </row>
    <row r="200" spans="1:6" x14ac:dyDescent="0.25">
      <c r="A200" s="3" t="s">
        <v>497</v>
      </c>
      <c r="B200" s="3" t="s">
        <v>867</v>
      </c>
      <c r="C200" s="4" t="s">
        <v>518</v>
      </c>
      <c r="D200" s="4" t="s">
        <v>517</v>
      </c>
      <c r="E200" s="4" t="s">
        <v>527</v>
      </c>
      <c r="F200" s="4" t="s">
        <v>797</v>
      </c>
    </row>
    <row r="201" spans="1:6" x14ac:dyDescent="0.25">
      <c r="A201" s="3" t="s">
        <v>498</v>
      </c>
      <c r="B201" s="3" t="s">
        <v>867</v>
      </c>
      <c r="C201" s="4" t="s">
        <v>519</v>
      </c>
      <c r="D201" s="4" t="s">
        <v>522</v>
      </c>
      <c r="E201" s="4" t="s">
        <v>528</v>
      </c>
      <c r="F201" s="4" t="s">
        <v>798</v>
      </c>
    </row>
    <row r="202" spans="1:6" x14ac:dyDescent="0.25">
      <c r="F202" s="4"/>
    </row>
    <row r="203" spans="1:6" x14ac:dyDescent="0.25">
      <c r="A203" s="3" t="s">
        <v>535</v>
      </c>
      <c r="B203" s="3" t="s">
        <v>865</v>
      </c>
      <c r="C203" s="63" t="s">
        <v>537</v>
      </c>
      <c r="D203" s="63" t="s">
        <v>547</v>
      </c>
      <c r="E203" s="63" t="s">
        <v>869</v>
      </c>
      <c r="F203" s="63" t="s">
        <v>799</v>
      </c>
    </row>
    <row r="204" spans="1:6" x14ac:dyDescent="0.25">
      <c r="A204" s="3" t="s">
        <v>539</v>
      </c>
      <c r="B204" s="3" t="s">
        <v>865</v>
      </c>
      <c r="C204" s="4" t="s">
        <v>538</v>
      </c>
      <c r="D204" s="4" t="s">
        <v>549</v>
      </c>
      <c r="E204" s="4" t="s">
        <v>870</v>
      </c>
      <c r="F204" s="4" t="s">
        <v>800</v>
      </c>
    </row>
    <row r="205" spans="1:6" x14ac:dyDescent="0.25">
      <c r="A205" s="3" t="s">
        <v>540</v>
      </c>
      <c r="B205" s="3" t="s">
        <v>865</v>
      </c>
      <c r="C205" s="4" t="s">
        <v>536</v>
      </c>
      <c r="D205" s="4" t="s">
        <v>548</v>
      </c>
      <c r="E205" s="4" t="s">
        <v>871</v>
      </c>
      <c r="F205" s="4" t="s">
        <v>801</v>
      </c>
    </row>
    <row r="206" spans="1:6" x14ac:dyDescent="0.25">
      <c r="F206" s="4"/>
    </row>
    <row r="207" spans="1:6" ht="30" x14ac:dyDescent="0.25">
      <c r="A207" s="3" t="s">
        <v>541</v>
      </c>
      <c r="B207" s="3" t="s">
        <v>865</v>
      </c>
      <c r="C207" s="63" t="s">
        <v>542</v>
      </c>
      <c r="D207" s="63" t="s">
        <v>550</v>
      </c>
      <c r="E207" s="63" t="s">
        <v>553</v>
      </c>
      <c r="F207" s="63" t="s">
        <v>802</v>
      </c>
    </row>
    <row r="208" spans="1:6" x14ac:dyDescent="0.25">
      <c r="A208" s="3" t="s">
        <v>543</v>
      </c>
      <c r="B208" s="3" t="s">
        <v>865</v>
      </c>
      <c r="C208" s="4" t="s">
        <v>545</v>
      </c>
      <c r="D208" s="4" t="s">
        <v>551</v>
      </c>
      <c r="E208" s="4" t="s">
        <v>554</v>
      </c>
      <c r="F208" s="4" t="s">
        <v>803</v>
      </c>
    </row>
    <row r="209" spans="1:6" x14ac:dyDescent="0.25">
      <c r="A209" s="3" t="s">
        <v>544</v>
      </c>
      <c r="B209" s="3" t="s">
        <v>865</v>
      </c>
      <c r="C209" s="4" t="s">
        <v>546</v>
      </c>
      <c r="D209" s="4" t="s">
        <v>552</v>
      </c>
      <c r="E209" s="4" t="s">
        <v>555</v>
      </c>
      <c r="F209" s="4" t="s">
        <v>804</v>
      </c>
    </row>
    <row r="210" spans="1:6" x14ac:dyDescent="0.25">
      <c r="F210" s="4"/>
    </row>
    <row r="211" spans="1:6" x14ac:dyDescent="0.25">
      <c r="F211" s="4"/>
    </row>
    <row r="212" spans="1:6" s="66" customFormat="1" x14ac:dyDescent="0.25">
      <c r="A212" s="64" t="s">
        <v>645</v>
      </c>
      <c r="B212" s="64" t="s">
        <v>867</v>
      </c>
      <c r="C212" s="65" t="s">
        <v>657</v>
      </c>
      <c r="D212" s="65" t="s">
        <v>669</v>
      </c>
      <c r="E212" s="65" t="s">
        <v>681</v>
      </c>
      <c r="F212" s="65" t="s">
        <v>693</v>
      </c>
    </row>
    <row r="213" spans="1:6" s="66" customFormat="1" x14ac:dyDescent="0.25">
      <c r="A213" s="64" t="s">
        <v>646</v>
      </c>
      <c r="B213" s="64" t="s">
        <v>867</v>
      </c>
      <c r="C213" s="65" t="s">
        <v>658</v>
      </c>
      <c r="D213" s="65" t="s">
        <v>670</v>
      </c>
      <c r="E213" s="65" t="s">
        <v>682</v>
      </c>
      <c r="F213" s="65" t="s">
        <v>694</v>
      </c>
    </row>
    <row r="214" spans="1:6" s="66" customFormat="1" x14ac:dyDescent="0.25">
      <c r="A214" s="64" t="s">
        <v>647</v>
      </c>
      <c r="B214" s="64" t="s">
        <v>867</v>
      </c>
      <c r="C214" s="65" t="s">
        <v>659</v>
      </c>
      <c r="D214" s="65" t="s">
        <v>671</v>
      </c>
      <c r="E214" s="65" t="s">
        <v>683</v>
      </c>
      <c r="F214" s="65" t="s">
        <v>695</v>
      </c>
    </row>
    <row r="215" spans="1:6" s="66" customFormat="1" x14ac:dyDescent="0.25">
      <c r="A215" s="64" t="s">
        <v>648</v>
      </c>
      <c r="B215" s="64" t="s">
        <v>867</v>
      </c>
      <c r="C215" s="65" t="s">
        <v>660</v>
      </c>
      <c r="D215" s="65" t="s">
        <v>672</v>
      </c>
      <c r="E215" s="65" t="s">
        <v>684</v>
      </c>
      <c r="F215" s="65" t="s">
        <v>696</v>
      </c>
    </row>
    <row r="216" spans="1:6" s="66" customFormat="1" x14ac:dyDescent="0.25">
      <c r="A216" s="64" t="s">
        <v>649</v>
      </c>
      <c r="B216" s="64" t="s">
        <v>867</v>
      </c>
      <c r="C216" s="65" t="s">
        <v>661</v>
      </c>
      <c r="D216" s="65" t="s">
        <v>673</v>
      </c>
      <c r="E216" s="65" t="s">
        <v>685</v>
      </c>
      <c r="F216" s="65" t="s">
        <v>697</v>
      </c>
    </row>
    <row r="217" spans="1:6" s="66" customFormat="1" x14ac:dyDescent="0.25">
      <c r="A217" s="64" t="s">
        <v>650</v>
      </c>
      <c r="B217" s="64" t="s">
        <v>867</v>
      </c>
      <c r="C217" s="65" t="s">
        <v>662</v>
      </c>
      <c r="D217" s="65" t="s">
        <v>674</v>
      </c>
      <c r="E217" s="65" t="s">
        <v>686</v>
      </c>
      <c r="F217" s="65" t="s">
        <v>698</v>
      </c>
    </row>
    <row r="218" spans="1:6" s="66" customFormat="1" x14ac:dyDescent="0.25">
      <c r="A218" s="64" t="s">
        <v>651</v>
      </c>
      <c r="B218" s="64" t="s">
        <v>867</v>
      </c>
      <c r="C218" s="65" t="s">
        <v>663</v>
      </c>
      <c r="D218" s="65" t="s">
        <v>675</v>
      </c>
      <c r="E218" s="65" t="s">
        <v>687</v>
      </c>
      <c r="F218" s="65" t="s">
        <v>699</v>
      </c>
    </row>
    <row r="219" spans="1:6" s="66" customFormat="1" x14ac:dyDescent="0.25">
      <c r="A219" s="64" t="s">
        <v>652</v>
      </c>
      <c r="B219" s="64" t="s">
        <v>867</v>
      </c>
      <c r="C219" s="65" t="s">
        <v>664</v>
      </c>
      <c r="D219" s="65" t="s">
        <v>676</v>
      </c>
      <c r="E219" s="65" t="s">
        <v>688</v>
      </c>
      <c r="F219" s="65" t="s">
        <v>700</v>
      </c>
    </row>
    <row r="220" spans="1:6" s="66" customFormat="1" x14ac:dyDescent="0.25">
      <c r="A220" s="64" t="s">
        <v>653</v>
      </c>
      <c r="B220" s="64" t="s">
        <v>867</v>
      </c>
      <c r="C220" s="65" t="s">
        <v>665</v>
      </c>
      <c r="D220" s="65" t="s">
        <v>677</v>
      </c>
      <c r="E220" s="65" t="s">
        <v>689</v>
      </c>
      <c r="F220" s="65" t="s">
        <v>701</v>
      </c>
    </row>
    <row r="221" spans="1:6" s="66" customFormat="1" x14ac:dyDescent="0.25">
      <c r="A221" s="64" t="s">
        <v>654</v>
      </c>
      <c r="B221" s="64" t="s">
        <v>867</v>
      </c>
      <c r="C221" s="65" t="s">
        <v>666</v>
      </c>
      <c r="D221" s="65" t="s">
        <v>678</v>
      </c>
      <c r="E221" s="65" t="s">
        <v>690</v>
      </c>
      <c r="F221" s="65" t="s">
        <v>702</v>
      </c>
    </row>
    <row r="222" spans="1:6" s="66" customFormat="1" x14ac:dyDescent="0.25">
      <c r="A222" s="64" t="s">
        <v>655</v>
      </c>
      <c r="B222" s="64" t="s">
        <v>867</v>
      </c>
      <c r="C222" s="65" t="s">
        <v>667</v>
      </c>
      <c r="D222" s="65" t="s">
        <v>679</v>
      </c>
      <c r="E222" s="65" t="s">
        <v>691</v>
      </c>
      <c r="F222" s="65" t="s">
        <v>703</v>
      </c>
    </row>
    <row r="223" spans="1:6" s="66" customFormat="1" x14ac:dyDescent="0.25">
      <c r="A223" s="64" t="s">
        <v>656</v>
      </c>
      <c r="B223" s="64" t="s">
        <v>867</v>
      </c>
      <c r="C223" s="65" t="s">
        <v>668</v>
      </c>
      <c r="D223" s="65" t="s">
        <v>680</v>
      </c>
      <c r="E223" s="65" t="s">
        <v>692</v>
      </c>
      <c r="F223" s="65" t="s">
        <v>704</v>
      </c>
    </row>
  </sheetData>
  <autoFilter ref="A1:F1" xr:uid="{23FBF8DB-771F-4555-85DB-AD1FF6EC578B}"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DoP chemical anchors_option 7_2</vt:lpstr>
      <vt:lpstr>DoP chemical anchors_option 7</vt:lpstr>
      <vt:lpstr>DoP_Chemical anchors_masonry</vt:lpstr>
      <vt:lpstr>DoP chemical anchors_pure epoxy</vt:lpstr>
      <vt:lpstr>DoP chemical anchors_IRV</vt:lpstr>
      <vt:lpstr>DoP_Wedge anchor option 1</vt:lpstr>
      <vt:lpstr>DoP sleeve anchors</vt:lpstr>
      <vt:lpstr>languages</vt:lpstr>
      <vt:lpstr>content</vt:lpstr>
      <vt:lpstr>symbol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Heye</dc:creator>
  <cp:lastModifiedBy>Johannes Heye</cp:lastModifiedBy>
  <cp:lastPrinted>2017-10-20T13:29:01Z</cp:lastPrinted>
  <dcterms:created xsi:type="dcterms:W3CDTF">2017-05-09T11:54:23Z</dcterms:created>
  <dcterms:modified xsi:type="dcterms:W3CDTF">2022-04-15T07:24:49Z</dcterms:modified>
</cp:coreProperties>
</file>